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ms-excel.sheet.macroEnabled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ms-excel.controlproperties+xml" PartName="/xl/ctrlProps/ctrlProp1.xml"/>
  <Override ContentType="application/vnd.openxmlformats-officedocument.spreadsheetml.calcChain+xml" PartName="/xl/calcChain.xml"/>
  <Override ContentType="application/vnd.ms-office.vbaProject" PartName="/xl/vbaProject.bin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 ?><Relationships xmlns="http://schemas.openxmlformats.org/package/2006/relationships"><Relationship Id="rId3" Target="docProps/app.xml" Type="http://schemas.openxmlformats.org/officeDocument/2006/relationships/extended-properties"/><Relationship Id="rId2" Target="docProps/core.xml" Type="http://schemas.openxmlformats.org/package/2006/relationships/metadata/core-properties"/><Relationship Id="rId1" Target="xl/workbook.xml" Type="http://schemas.openxmlformats.org/officeDocument/2006/relationships/officeDocument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4385" yWindow="-15" windowWidth="14430" windowHeight="12795"/>
  </bookViews>
  <sheets>
    <sheet name="Data Entry" sheetId="4" r:id="rId1"/>
    <sheet name="Equipment" sheetId="5" r:id="rId2"/>
    <sheet name="Ventilation" sheetId="8" r:id="rId3"/>
    <sheet name="Metric" sheetId="1" state="hidden" r:id="rId4"/>
    <sheet name="Tables" sheetId="3" state="hidden" r:id="rId5"/>
    <sheet name="Circumference" sheetId="6" state="hidden" r:id="rId6"/>
  </sheets>
  <definedNames>
    <definedName name="MetricEquip">Metric!$B$1:$U$48</definedName>
    <definedName name="_xlnm.Print_Area" localSheetId="3">Metric!$A$14:$I$61</definedName>
  </definedNames>
  <calcPr calcId="145621"/>
</workbook>
</file>

<file path=xl/calcChain.xml><?xml version="1.0" encoding="utf-8"?>
<calcChain xmlns="http://schemas.openxmlformats.org/spreadsheetml/2006/main">
  <c r="D9" i="4" l="1"/>
  <c r="D4" i="5"/>
  <c r="D9" i="5" s="1"/>
  <c r="C9" i="4"/>
  <c r="C1" i="5"/>
  <c r="C4" i="5" s="1"/>
  <c r="D24" i="5"/>
  <c r="D23" i="5"/>
  <c r="C8" i="5" l="1"/>
  <c r="C9" i="5"/>
  <c r="C3" i="5"/>
  <c r="E15" i="1"/>
  <c r="N15" i="5" l="1"/>
  <c r="N14" i="5"/>
  <c r="N12" i="5"/>
  <c r="N11" i="5"/>
  <c r="I18" i="4"/>
  <c r="J15" i="5"/>
  <c r="J14" i="5"/>
  <c r="J12" i="5"/>
  <c r="J11" i="5"/>
  <c r="F23" i="5"/>
  <c r="D18" i="5"/>
  <c r="D17" i="5"/>
  <c r="D12" i="5"/>
  <c r="D11" i="5"/>
  <c r="D3" i="5"/>
  <c r="D8" i="5" s="1"/>
  <c r="J21" i="5"/>
  <c r="J20" i="5"/>
  <c r="H3" i="5"/>
  <c r="F24" i="5" s="1"/>
  <c r="D21" i="5"/>
  <c r="D20" i="5"/>
  <c r="D15" i="5"/>
  <c r="D14" i="5"/>
  <c r="E14" i="5" s="1"/>
  <c r="J24" i="5"/>
  <c r="J23" i="5"/>
  <c r="J18" i="5"/>
  <c r="J17" i="5"/>
  <c r="K14" i="5" l="1"/>
  <c r="K15" i="5"/>
  <c r="E15" i="5"/>
  <c r="K23" i="5"/>
  <c r="E9" i="5"/>
  <c r="F9" i="5"/>
  <c r="K24" i="5"/>
  <c r="F15" i="5"/>
  <c r="F14" i="5"/>
  <c r="C17" i="4"/>
  <c r="F5" i="1" l="1"/>
  <c r="E3" i="6"/>
  <c r="F3" i="6" s="1"/>
  <c r="F20" i="5" s="1"/>
  <c r="K20" i="5" s="1"/>
  <c r="E2" i="6"/>
  <c r="F2" i="6" s="1"/>
  <c r="D22" i="4"/>
  <c r="C22" i="4"/>
  <c r="D17" i="4"/>
  <c r="F18" i="5" l="1"/>
  <c r="F17" i="5"/>
  <c r="J15" i="1"/>
  <c r="G15" i="1"/>
  <c r="F10" i="1"/>
  <c r="F9" i="1"/>
  <c r="E10" i="1"/>
  <c r="E9" i="1"/>
  <c r="D10" i="1"/>
  <c r="D9" i="1"/>
  <c r="O9" i="1" s="1"/>
  <c r="C10" i="1"/>
  <c r="C9" i="1"/>
  <c r="F6" i="1"/>
  <c r="F4" i="1"/>
  <c r="C6" i="1"/>
  <c r="C5" i="1"/>
  <c r="B6" i="1"/>
  <c r="B5" i="1"/>
  <c r="E38" i="1" l="1"/>
  <c r="C25" i="8" s="1"/>
  <c r="E24" i="1"/>
  <c r="C11" i="8" s="1"/>
  <c r="E40" i="1"/>
  <c r="C27" i="8" s="1"/>
  <c r="E29" i="1"/>
  <c r="C16" i="8" s="1"/>
  <c r="E45" i="1"/>
  <c r="C32" i="8" s="1"/>
  <c r="E26" i="1"/>
  <c r="C13" i="8" s="1"/>
  <c r="E42" i="1"/>
  <c r="C29" i="8" s="1"/>
  <c r="E31" i="1"/>
  <c r="C18" i="8" s="1"/>
  <c r="E34" i="1"/>
  <c r="C21" i="8" s="1"/>
  <c r="E43" i="1"/>
  <c r="C30" i="8" s="1"/>
  <c r="E20" i="1"/>
  <c r="C7" i="8" s="1"/>
  <c r="E25" i="1"/>
  <c r="C12" i="8" s="1"/>
  <c r="E22" i="1"/>
  <c r="C9" i="8" s="1"/>
  <c r="E28" i="1"/>
  <c r="C15" i="8" s="1"/>
  <c r="E44" i="1"/>
  <c r="C31" i="8" s="1"/>
  <c r="E33" i="1"/>
  <c r="C20" i="8" s="1"/>
  <c r="E35" i="1"/>
  <c r="C22" i="8" s="1"/>
  <c r="E30" i="1"/>
  <c r="C17" i="8" s="1"/>
  <c r="E46" i="1"/>
  <c r="C33" i="8" s="1"/>
  <c r="E39" i="1"/>
  <c r="C26" i="8" s="1"/>
  <c r="E32" i="1"/>
  <c r="C19" i="8" s="1"/>
  <c r="E21" i="1"/>
  <c r="C8" i="8" s="1"/>
  <c r="E37" i="1"/>
  <c r="C24" i="8" s="1"/>
  <c r="E19" i="1"/>
  <c r="C6" i="8" s="1"/>
  <c r="E23" i="1"/>
  <c r="C10" i="8" s="1"/>
  <c r="E36" i="1"/>
  <c r="C23" i="8" s="1"/>
  <c r="E41" i="1"/>
  <c r="C28" i="8" s="1"/>
  <c r="E27" i="1"/>
  <c r="C14" i="8" s="1"/>
  <c r="O10" i="1"/>
  <c r="U9" i="1"/>
  <c r="I6" i="1"/>
  <c r="I5" i="1"/>
  <c r="R4" i="1"/>
  <c r="S4" i="1"/>
  <c r="J5" i="1" l="1"/>
  <c r="O6" i="1"/>
  <c r="O5" i="1"/>
  <c r="M6" i="1"/>
  <c r="M5" i="1"/>
  <c r="K6" i="1"/>
  <c r="K5" i="1"/>
  <c r="J6" i="1"/>
  <c r="I10" i="1" l="1"/>
  <c r="F21" i="5" s="1"/>
  <c r="K21" i="5" s="1"/>
  <c r="I9" i="1"/>
  <c r="J10" i="1"/>
  <c r="J9" i="1"/>
  <c r="M10" i="1"/>
  <c r="M9" i="1"/>
  <c r="E12" i="5" l="1"/>
  <c r="F12" i="5"/>
  <c r="K12" i="5" s="1"/>
  <c r="E11" i="5"/>
  <c r="F11" i="5"/>
  <c r="K11" i="5" s="1"/>
  <c r="K17" i="5"/>
  <c r="K18" i="5"/>
  <c r="D6" i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F8" i="5" l="1"/>
  <c r="A39" i="3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E8" i="5"/>
  <c r="G6" i="1"/>
  <c r="I46" i="1"/>
  <c r="G33" i="8" s="1"/>
  <c r="I45" i="1"/>
  <c r="G32" i="8" s="1"/>
  <c r="I44" i="1"/>
  <c r="G31" i="8" s="1"/>
  <c r="I43" i="1"/>
  <c r="G30" i="8" s="1"/>
  <c r="I42" i="1"/>
  <c r="G29" i="8" s="1"/>
  <c r="I41" i="1"/>
  <c r="G28" i="8" s="1"/>
  <c r="I40" i="1"/>
  <c r="G27" i="8" s="1"/>
  <c r="I39" i="1"/>
  <c r="G26" i="8" s="1"/>
  <c r="I38" i="1"/>
  <c r="G25" i="8" s="1"/>
  <c r="I37" i="1"/>
  <c r="G24" i="8" s="1"/>
  <c r="I36" i="1"/>
  <c r="G23" i="8" s="1"/>
  <c r="I35" i="1"/>
  <c r="G22" i="8" s="1"/>
  <c r="I34" i="1"/>
  <c r="G21" i="8" s="1"/>
  <c r="I33" i="1"/>
  <c r="G20" i="8" s="1"/>
  <c r="I32" i="1"/>
  <c r="G19" i="8" s="1"/>
  <c r="I31" i="1"/>
  <c r="G18" i="8" s="1"/>
  <c r="I30" i="1"/>
  <c r="G17" i="8" s="1"/>
  <c r="I29" i="1"/>
  <c r="G16" i="8" s="1"/>
  <c r="I28" i="1"/>
  <c r="G15" i="8" s="1"/>
  <c r="I27" i="1"/>
  <c r="G14" i="8" s="1"/>
  <c r="I26" i="1"/>
  <c r="G13" i="8" s="1"/>
  <c r="I25" i="1"/>
  <c r="G12" i="8" s="1"/>
  <c r="I24" i="1"/>
  <c r="G11" i="8" s="1"/>
  <c r="I23" i="1"/>
  <c r="G10" i="8" s="1"/>
  <c r="I22" i="1"/>
  <c r="G9" i="8" s="1"/>
  <c r="I21" i="1"/>
  <c r="G8" i="8" s="1"/>
  <c r="I20" i="1"/>
  <c r="G7" i="8" s="1"/>
  <c r="I19" i="1"/>
  <c r="G6" i="8" s="1"/>
  <c r="L19" i="1" l="1"/>
  <c r="D5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G5" i="1" l="1"/>
  <c r="H20" i="1"/>
  <c r="J20" i="1"/>
  <c r="J24" i="1"/>
  <c r="H24" i="1"/>
  <c r="J32" i="1"/>
  <c r="H32" i="1"/>
  <c r="J40" i="1"/>
  <c r="H40" i="1"/>
  <c r="J25" i="1"/>
  <c r="H25" i="1"/>
  <c r="J33" i="1"/>
  <c r="H33" i="1"/>
  <c r="J41" i="1"/>
  <c r="H41" i="1"/>
  <c r="J19" i="1"/>
  <c r="H19" i="1"/>
  <c r="D6" i="8" s="1"/>
  <c r="H26" i="1"/>
  <c r="J26" i="1"/>
  <c r="H34" i="1"/>
  <c r="J34" i="1"/>
  <c r="H42" i="1"/>
  <c r="J42" i="1"/>
  <c r="H27" i="1"/>
  <c r="J27" i="1"/>
  <c r="H35" i="1"/>
  <c r="J35" i="1"/>
  <c r="H43" i="1"/>
  <c r="J43" i="1"/>
  <c r="H28" i="1"/>
  <c r="J28" i="1"/>
  <c r="H36" i="1"/>
  <c r="J36" i="1"/>
  <c r="H44" i="1"/>
  <c r="J44" i="1"/>
  <c r="H21" i="1"/>
  <c r="J21" i="1"/>
  <c r="H29" i="1"/>
  <c r="J29" i="1"/>
  <c r="H37" i="1"/>
  <c r="J37" i="1"/>
  <c r="H45" i="1"/>
  <c r="J45" i="1"/>
  <c r="J22" i="1"/>
  <c r="H22" i="1"/>
  <c r="J30" i="1"/>
  <c r="H30" i="1"/>
  <c r="J38" i="1"/>
  <c r="H38" i="1"/>
  <c r="J46" i="1"/>
  <c r="H46" i="1"/>
  <c r="J23" i="1"/>
  <c r="H23" i="1"/>
  <c r="J31" i="1"/>
  <c r="H31" i="1"/>
  <c r="J39" i="1"/>
  <c r="H39" i="1"/>
  <c r="K25" i="1" l="1"/>
  <c r="I12" i="8" s="1"/>
  <c r="H12" i="8"/>
  <c r="K23" i="1"/>
  <c r="I10" i="8" s="1"/>
  <c r="H10" i="8"/>
  <c r="K38" i="1"/>
  <c r="I25" i="8" s="1"/>
  <c r="H25" i="8"/>
  <c r="K19" i="1"/>
  <c r="H6" i="8"/>
  <c r="K33" i="1"/>
  <c r="I20" i="8" s="1"/>
  <c r="H20" i="8"/>
  <c r="K40" i="1"/>
  <c r="I27" i="8" s="1"/>
  <c r="H27" i="8"/>
  <c r="K24" i="1"/>
  <c r="I11" i="8" s="1"/>
  <c r="H11" i="8"/>
  <c r="K46" i="1"/>
  <c r="I33" i="8" s="1"/>
  <c r="H33" i="8"/>
  <c r="K41" i="1"/>
  <c r="I28" i="8" s="1"/>
  <c r="H28" i="8"/>
  <c r="K32" i="1"/>
  <c r="I19" i="8" s="1"/>
  <c r="H19" i="8"/>
  <c r="K39" i="1"/>
  <c r="I26" i="8" s="1"/>
  <c r="H26" i="8"/>
  <c r="K22" i="1"/>
  <c r="I9" i="8" s="1"/>
  <c r="H9" i="8"/>
  <c r="K45" i="1"/>
  <c r="I32" i="8" s="1"/>
  <c r="H32" i="8"/>
  <c r="K29" i="1"/>
  <c r="I16" i="8" s="1"/>
  <c r="H16" i="8"/>
  <c r="K44" i="1"/>
  <c r="I31" i="8" s="1"/>
  <c r="H31" i="8"/>
  <c r="K28" i="1"/>
  <c r="I15" i="8" s="1"/>
  <c r="H15" i="8"/>
  <c r="K35" i="1"/>
  <c r="I22" i="8" s="1"/>
  <c r="H22" i="8"/>
  <c r="K42" i="1"/>
  <c r="I29" i="8" s="1"/>
  <c r="H29" i="8"/>
  <c r="K26" i="1"/>
  <c r="I13" i="8" s="1"/>
  <c r="H13" i="8"/>
  <c r="K20" i="1"/>
  <c r="I7" i="8" s="1"/>
  <c r="H7" i="8"/>
  <c r="K31" i="1"/>
  <c r="I18" i="8" s="1"/>
  <c r="H18" i="8"/>
  <c r="K30" i="1"/>
  <c r="I17" i="8" s="1"/>
  <c r="H17" i="8"/>
  <c r="K37" i="1"/>
  <c r="I24" i="8" s="1"/>
  <c r="H24" i="8"/>
  <c r="K21" i="1"/>
  <c r="I8" i="8" s="1"/>
  <c r="H8" i="8"/>
  <c r="K36" i="1"/>
  <c r="I23" i="8" s="1"/>
  <c r="H23" i="8"/>
  <c r="K43" i="1"/>
  <c r="I30" i="8" s="1"/>
  <c r="H30" i="8"/>
  <c r="K27" i="1"/>
  <c r="I14" i="8" s="1"/>
  <c r="H14" i="8"/>
  <c r="K34" i="1"/>
  <c r="I21" i="8" s="1"/>
  <c r="H21" i="8"/>
  <c r="F37" i="1"/>
  <c r="D24" i="8"/>
  <c r="F21" i="1"/>
  <c r="D8" i="8"/>
  <c r="F36" i="1"/>
  <c r="D23" i="8"/>
  <c r="F43" i="1"/>
  <c r="D30" i="8"/>
  <c r="F27" i="1"/>
  <c r="D14" i="8"/>
  <c r="F34" i="1"/>
  <c r="D21" i="8"/>
  <c r="F31" i="1"/>
  <c r="D18" i="8"/>
  <c r="F46" i="1"/>
  <c r="D33" i="8"/>
  <c r="F30" i="1"/>
  <c r="D17" i="8"/>
  <c r="F41" i="1"/>
  <c r="D28" i="8"/>
  <c r="F25" i="1"/>
  <c r="D12" i="8"/>
  <c r="F32" i="1"/>
  <c r="D19" i="8"/>
  <c r="F45" i="1"/>
  <c r="D32" i="8"/>
  <c r="F29" i="1"/>
  <c r="D16" i="8"/>
  <c r="F44" i="1"/>
  <c r="D31" i="8"/>
  <c r="F28" i="1"/>
  <c r="D15" i="8"/>
  <c r="F35" i="1"/>
  <c r="D22" i="8"/>
  <c r="F42" i="1"/>
  <c r="D29" i="8"/>
  <c r="F26" i="1"/>
  <c r="D13" i="8"/>
  <c r="F20" i="1"/>
  <c r="D7" i="8"/>
  <c r="F39" i="1"/>
  <c r="D26" i="8"/>
  <c r="F23" i="1"/>
  <c r="D10" i="8"/>
  <c r="F38" i="1"/>
  <c r="D25" i="8"/>
  <c r="F22" i="1"/>
  <c r="D9" i="8"/>
  <c r="F33" i="1"/>
  <c r="D20" i="8"/>
  <c r="F40" i="1"/>
  <c r="D27" i="8"/>
  <c r="F24" i="1"/>
  <c r="D11" i="8"/>
  <c r="F19" i="1"/>
  <c r="M38" i="1" l="1"/>
  <c r="M44" i="1"/>
  <c r="M41" i="1"/>
  <c r="M39" i="1"/>
  <c r="M24" i="1"/>
  <c r="M23" i="1"/>
  <c r="M46" i="1"/>
  <c r="M40" i="1"/>
  <c r="M22" i="1"/>
  <c r="M37" i="1"/>
  <c r="M36" i="1"/>
  <c r="M26" i="1"/>
  <c r="M34" i="1"/>
  <c r="M20" i="1"/>
  <c r="M31" i="1"/>
  <c r="M35" i="1"/>
  <c r="M45" i="1"/>
  <c r="M42" i="1"/>
  <c r="M33" i="1"/>
  <c r="M25" i="1"/>
  <c r="M47" i="1"/>
  <c r="M27" i="1"/>
  <c r="M30" i="1"/>
  <c r="M48" i="1"/>
  <c r="M43" i="1"/>
  <c r="M29" i="1"/>
  <c r="M32" i="1"/>
  <c r="M28" i="1"/>
  <c r="M19" i="1"/>
  <c r="I6" i="8"/>
  <c r="M21" i="1"/>
  <c r="G19" i="1"/>
  <c r="F6" i="8" s="1"/>
  <c r="E6" i="8"/>
  <c r="G40" i="1"/>
  <c r="F27" i="8" s="1"/>
  <c r="E27" i="8"/>
  <c r="G22" i="1"/>
  <c r="F9" i="8" s="1"/>
  <c r="E9" i="8"/>
  <c r="G23" i="1"/>
  <c r="F10" i="8" s="1"/>
  <c r="E10" i="8"/>
  <c r="G20" i="1"/>
  <c r="F7" i="8" s="1"/>
  <c r="E7" i="8"/>
  <c r="G42" i="1"/>
  <c r="F29" i="8" s="1"/>
  <c r="E29" i="8"/>
  <c r="G28" i="1"/>
  <c r="F15" i="8" s="1"/>
  <c r="E15" i="8"/>
  <c r="G29" i="1"/>
  <c r="F16" i="8" s="1"/>
  <c r="E16" i="8"/>
  <c r="G32" i="1"/>
  <c r="F19" i="8" s="1"/>
  <c r="E19" i="8"/>
  <c r="G41" i="1"/>
  <c r="F28" i="8" s="1"/>
  <c r="E28" i="8"/>
  <c r="G46" i="1"/>
  <c r="F33" i="8" s="1"/>
  <c r="E33" i="8"/>
  <c r="G34" i="1"/>
  <c r="F21" i="8" s="1"/>
  <c r="E21" i="8"/>
  <c r="G43" i="1"/>
  <c r="F30" i="8" s="1"/>
  <c r="E30" i="8"/>
  <c r="G21" i="1"/>
  <c r="F8" i="8" s="1"/>
  <c r="E8" i="8"/>
  <c r="G24" i="1"/>
  <c r="F11" i="8" s="1"/>
  <c r="E11" i="8"/>
  <c r="G33" i="1"/>
  <c r="F20" i="8" s="1"/>
  <c r="E20" i="8"/>
  <c r="G38" i="1"/>
  <c r="F25" i="8" s="1"/>
  <c r="E25" i="8"/>
  <c r="G39" i="1"/>
  <c r="F26" i="8" s="1"/>
  <c r="E26" i="8"/>
  <c r="G26" i="1"/>
  <c r="F13" i="8" s="1"/>
  <c r="E13" i="8"/>
  <c r="G35" i="1"/>
  <c r="F22" i="8" s="1"/>
  <c r="E22" i="8"/>
  <c r="G44" i="1"/>
  <c r="F31" i="8" s="1"/>
  <c r="E31" i="8"/>
  <c r="G45" i="1"/>
  <c r="F32" i="8" s="1"/>
  <c r="E32" i="8"/>
  <c r="G25" i="1"/>
  <c r="F12" i="8" s="1"/>
  <c r="E12" i="8"/>
  <c r="G30" i="1"/>
  <c r="F17" i="8" s="1"/>
  <c r="E17" i="8"/>
  <c r="G31" i="1"/>
  <c r="F18" i="8" s="1"/>
  <c r="E18" i="8"/>
  <c r="G27" i="1"/>
  <c r="F14" i="8" s="1"/>
  <c r="E14" i="8"/>
  <c r="G36" i="1"/>
  <c r="F23" i="8" s="1"/>
  <c r="E23" i="8"/>
  <c r="G37" i="1"/>
  <c r="F24" i="8" s="1"/>
  <c r="E24" i="8"/>
</calcChain>
</file>

<file path=xl/sharedStrings.xml><?xml version="1.0" encoding="utf-8"?>
<sst xmlns="http://schemas.openxmlformats.org/spreadsheetml/2006/main" count="473" uniqueCount="141">
  <si>
    <t>House Size</t>
  </si>
  <si>
    <t>Width</t>
  </si>
  <si>
    <t>Length</t>
  </si>
  <si>
    <t>Bird Number and Stocking Densities</t>
  </si>
  <si>
    <t>Nipples</t>
  </si>
  <si>
    <t>Bells</t>
  </si>
  <si>
    <t>Pans</t>
  </si>
  <si>
    <t>Recommended Number of drinkers/ Drinker space per bird</t>
  </si>
  <si>
    <t>Recommended Number of Feeders/ Feeder space per bird</t>
  </si>
  <si>
    <t>Weight</t>
  </si>
  <si>
    <t>Minimum Air requirements / bird</t>
  </si>
  <si>
    <t>Minimum Air requirements / house</t>
  </si>
  <si>
    <t>Cycle timer requirements</t>
  </si>
  <si>
    <t>Cycle timer Length (Seconds)</t>
  </si>
  <si>
    <t>Number of Minimum Ventilation fans to be used</t>
  </si>
  <si>
    <t>Time on (s)</t>
  </si>
  <si>
    <t>Time off (s)</t>
  </si>
  <si>
    <r>
      <t>Actual Area (m</t>
    </r>
    <r>
      <rPr>
        <sz val="11"/>
        <color theme="1"/>
        <rFont val="Calibri"/>
        <family val="2"/>
      </rPr>
      <t>²)</t>
    </r>
  </si>
  <si>
    <t xml:space="preserve">V E N T I L A T I O N </t>
  </si>
  <si>
    <t>H O U S E     E Q  U I P M E N T    S P E C I F I C A T I O N / R E Q  U I R E M E N T S.</t>
  </si>
  <si>
    <t>Actual Number of birds per feeder / Feed Space per bird</t>
  </si>
  <si>
    <t>Actual Number of Pans in House</t>
  </si>
  <si>
    <t>Actual Length of track in House (m)</t>
  </si>
  <si>
    <t>Actual Number of nipples in House</t>
  </si>
  <si>
    <t>Actual number of Bells in house</t>
  </si>
  <si>
    <t>Birds / Nipple</t>
  </si>
  <si>
    <r>
      <t>Minimum ventilation fan capacity m</t>
    </r>
    <r>
      <rPr>
        <sz val="11"/>
        <color rgb="FFFF0000"/>
        <rFont val="Calibri"/>
        <family val="2"/>
      </rPr>
      <t>³</t>
    </r>
    <r>
      <rPr>
        <sz val="11"/>
        <color rgb="FFFF0000"/>
        <rFont val="Calibri"/>
        <family val="2"/>
        <scheme val="minor"/>
      </rPr>
      <t>/hr</t>
    </r>
  </si>
  <si>
    <t>Birds / pan</t>
  </si>
  <si>
    <t>Recommended feeder space</t>
  </si>
  <si>
    <t>Recommended birds per drinker</t>
  </si>
  <si>
    <t>Fans in Use based on Number Available</t>
  </si>
  <si>
    <t>Suggested Ideal Number of Fans To Use with Simple step up programme</t>
  </si>
  <si>
    <t>Caution – Not enough ventilation:</t>
  </si>
  <si>
    <t>1. Increase number of minimum ventilation fans or fan capacity</t>
  </si>
  <si>
    <t>2. Lock a fan on and use a second fan on a timer</t>
  </si>
  <si>
    <t>Male</t>
  </si>
  <si>
    <t>Female</t>
  </si>
  <si>
    <t>Stocking Densities</t>
  </si>
  <si>
    <t>Age</t>
  </si>
  <si>
    <t>3 to 4</t>
  </si>
  <si>
    <t>3.5 to 5.5</t>
  </si>
  <si>
    <t>4 to 7</t>
  </si>
  <si>
    <t>Current Age of Flock (to nearest week)</t>
  </si>
  <si>
    <r>
      <t>Actual Stocking Density (birds/m</t>
    </r>
    <r>
      <rPr>
        <sz val="11"/>
        <color theme="1"/>
        <rFont val="Calibri"/>
        <family val="2"/>
      </rPr>
      <t>²)</t>
    </r>
  </si>
  <si>
    <t>cm track / bird</t>
  </si>
  <si>
    <t>10-12</t>
  </si>
  <si>
    <t>5-18</t>
  </si>
  <si>
    <t>6-12</t>
  </si>
  <si>
    <t>* Depending on age of flock</t>
  </si>
  <si>
    <t>Birds / pan*</t>
  </si>
  <si>
    <t>cm track / bird*</t>
  </si>
  <si>
    <t>Birds / Nipple*</t>
  </si>
  <si>
    <t>Actual number of birds per drinker / space per bird</t>
  </si>
  <si>
    <t>cm / bird / Bell*</t>
  </si>
  <si>
    <t>Actual Number of Birds Placed</t>
  </si>
  <si>
    <t>Total Track length required (m)*</t>
  </si>
  <si>
    <t>* Maximum length given</t>
  </si>
  <si>
    <t>Recommended Nest Box Space</t>
  </si>
  <si>
    <t>Manual Collect Nests (4 birds per nest hole)</t>
  </si>
  <si>
    <t>meters</t>
  </si>
  <si>
    <t>*Mechanical Collect (Based on 40 birds per linear meter nest space)</t>
  </si>
  <si>
    <t>* Equiment may vary</t>
  </si>
  <si>
    <t>Pen Dimensions</t>
  </si>
  <si>
    <t>Males</t>
  </si>
  <si>
    <t>Females</t>
  </si>
  <si>
    <t>Length (m)</t>
  </si>
  <si>
    <t>Width (m)</t>
  </si>
  <si>
    <t>Actual Pen Drinkers</t>
  </si>
  <si>
    <t>Actual Pen Feeders</t>
  </si>
  <si>
    <t>Length of track (m)</t>
  </si>
  <si>
    <t>Birds</t>
  </si>
  <si>
    <t>Current Age (week)</t>
  </si>
  <si>
    <t>Pen Details</t>
  </si>
  <si>
    <t>Ventilation Information</t>
  </si>
  <si>
    <t>Minimum ventilation fan capacity m³/hr</t>
  </si>
  <si>
    <t>Data Entry</t>
  </si>
  <si>
    <t>Recommended</t>
  </si>
  <si>
    <r>
      <t>Stocking Density (birds/m</t>
    </r>
    <r>
      <rPr>
        <vertAlign val="superscript"/>
        <sz val="16"/>
        <color theme="0"/>
        <rFont val="Calibri"/>
        <family val="2"/>
        <scheme val="minor"/>
      </rPr>
      <t>2</t>
    </r>
    <r>
      <rPr>
        <sz val="16"/>
        <color theme="0"/>
        <rFont val="Calibri"/>
        <family val="2"/>
        <scheme val="minor"/>
      </rPr>
      <t>)</t>
    </r>
  </si>
  <si>
    <r>
      <t>Pen Area (m</t>
    </r>
    <r>
      <rPr>
        <vertAlign val="superscript"/>
        <sz val="16"/>
        <color theme="0"/>
        <rFont val="Calibri"/>
        <family val="2"/>
        <scheme val="minor"/>
      </rPr>
      <t>2</t>
    </r>
    <r>
      <rPr>
        <sz val="16"/>
        <color theme="0"/>
        <rFont val="Calibri"/>
        <family val="2"/>
        <scheme val="minor"/>
      </rPr>
      <t>)</t>
    </r>
  </si>
  <si>
    <t>Age (weeks)</t>
  </si>
  <si>
    <t>Birds per bell drinker</t>
  </si>
  <si>
    <t>Birds per nipple drinker</t>
  </si>
  <si>
    <t>Birds per pan feeder</t>
  </si>
  <si>
    <t>Track feeder (cm/bird)</t>
  </si>
  <si>
    <t>Min</t>
  </si>
  <si>
    <t>Max</t>
  </si>
  <si>
    <t>Maximum</t>
  </si>
  <si>
    <r>
      <t>Recommended maximum Stocking Density For Age (birds/m</t>
    </r>
    <r>
      <rPr>
        <sz val="11"/>
        <color theme="1"/>
        <rFont val="Calibri"/>
        <family val="2"/>
      </rPr>
      <t>²</t>
    </r>
    <r>
      <rPr>
        <sz val="11"/>
        <color theme="1"/>
        <rFont val="Calibri"/>
        <family val="2"/>
        <scheme val="minor"/>
      </rPr>
      <t>)</t>
    </r>
  </si>
  <si>
    <t>Nipple Drinkers</t>
  </si>
  <si>
    <t>8 to 12</t>
  </si>
  <si>
    <t>6 to 10</t>
  </si>
  <si>
    <t>Values in red exceed recommended maximum</t>
  </si>
  <si>
    <t>Range</t>
  </si>
  <si>
    <t>Cup Drinkers</t>
  </si>
  <si>
    <t>20 to 30</t>
  </si>
  <si>
    <t>15 to 20</t>
  </si>
  <si>
    <t>Number of cups</t>
  </si>
  <si>
    <t>Number of bell drinkers</t>
  </si>
  <si>
    <t>Number of pans</t>
  </si>
  <si>
    <t>Birds per cup drinker</t>
  </si>
  <si>
    <t>Number of nipples</t>
  </si>
  <si>
    <t>Enter either nipple, cup or bell field only</t>
  </si>
  <si>
    <t>Enter either pan or track field only</t>
  </si>
  <si>
    <t>Bell diameter (cm)</t>
  </si>
  <si>
    <t>Pan diameter (cm)</t>
  </si>
  <si>
    <t>Pen Setup</t>
  </si>
  <si>
    <t>Bell drinkers per pen</t>
  </si>
  <si>
    <t>Nipples drinkers per pen</t>
  </si>
  <si>
    <t>Cup drinkers per pen</t>
  </si>
  <si>
    <t>Track feeder length (m)</t>
  </si>
  <si>
    <t>Pan feeders per pen</t>
  </si>
  <si>
    <t>Track Feeder</t>
  </si>
  <si>
    <t>Pan Feeder</t>
  </si>
  <si>
    <t>Number Birds</t>
  </si>
  <si>
    <t>Drinker circumference</t>
  </si>
  <si>
    <t>Feeder circumference</t>
  </si>
  <si>
    <t>Diameter</t>
  </si>
  <si>
    <t>Circumference</t>
  </si>
  <si>
    <t>Birds / Bell</t>
  </si>
  <si>
    <t>Minimum</t>
  </si>
  <si>
    <t>Actual</t>
  </si>
  <si>
    <t>Bell Drinkers</t>
  </si>
  <si>
    <t>Values in red below recommended minimum</t>
  </si>
  <si>
    <t>Nest Boxes</t>
  </si>
  <si>
    <t>Automatic (Linear meter of nest space)</t>
  </si>
  <si>
    <t>Manual (no of holes)</t>
  </si>
  <si>
    <t>Nest boxes</t>
  </si>
  <si>
    <t>Automatic (m)</t>
  </si>
  <si>
    <t>Recommended (m)*</t>
  </si>
  <si>
    <t>* Recommended based on 40 birds per meter. Equipment may vary</t>
  </si>
  <si>
    <t>Manual (holes)</t>
  </si>
  <si>
    <t>Number of minimum ventilation fans available to be used</t>
  </si>
  <si>
    <t>Ventilation</t>
  </si>
  <si>
    <t>Bird Body Weight (kg)</t>
  </si>
  <si>
    <r>
      <t>Minimum House Air requirements (m</t>
    </r>
    <r>
      <rPr>
        <b/>
        <vertAlign val="superscript"/>
        <sz val="18"/>
        <color theme="0"/>
        <rFont val="Calibri"/>
        <family val="2"/>
        <scheme val="minor"/>
      </rPr>
      <t>3</t>
    </r>
    <r>
      <rPr>
        <b/>
        <sz val="18"/>
        <color theme="0"/>
        <rFont val="Calibri"/>
        <family val="2"/>
        <scheme val="minor"/>
      </rPr>
      <t>/h)</t>
    </r>
  </si>
  <si>
    <t>Ideal Number of Minimum Ventilation Fans Required</t>
  </si>
  <si>
    <t>Actual number of Minimum Ventilation Fans</t>
  </si>
  <si>
    <t>If Time On / Time off values are in red</t>
  </si>
  <si>
    <t>Go to:</t>
  </si>
  <si>
    <t>there is insufficient ventilation, consider:</t>
  </si>
  <si>
    <t>Age Transferred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</si>
</sst>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26"/>
      <color theme="0"/>
      <name val="Calibri"/>
      <family val="2"/>
      <scheme val="minor"/>
    </font>
    <font>
      <sz val="16"/>
      <name val="Calibri"/>
      <family val="2"/>
      <scheme val="minor"/>
    </font>
    <font>
      <vertAlign val="superscript"/>
      <sz val="16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2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3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2" borderId="11" xfId="0" applyFont="1" applyFill="1" applyBorder="1" applyAlignment="1" applyProtection="1">
      <alignment horizontal="center"/>
      <protection locked="0"/>
    </xf>
    <xf numFmtId="164" fontId="2" fillId="2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 wrapText="1"/>
    </xf>
    <xf numFmtId="1" fontId="0" fillId="0" borderId="5" xfId="0" applyNumberForma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" fillId="0" borderId="0" xfId="0" applyFont="1"/>
    <xf numFmtId="1" fontId="6" fillId="0" borderId="1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2" fillId="4" borderId="3" xfId="0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6" fillId="0" borderId="0" xfId="0" applyFont="1" applyAlignment="1"/>
    <xf numFmtId="0" fontId="2" fillId="0" borderId="32" xfId="0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5" borderId="0" xfId="0" applyFill="1" applyAlignment="1">
      <alignment horizontal="left"/>
    </xf>
    <xf numFmtId="16" fontId="0" fillId="0" borderId="0" xfId="0" applyNumberFormat="1"/>
    <xf numFmtId="0" fontId="0" fillId="0" borderId="0" xfId="0" applyNumberFormat="1"/>
    <xf numFmtId="0" fontId="0" fillId="6" borderId="26" xfId="0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1" fontId="0" fillId="6" borderId="5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16" fontId="0" fillId="3" borderId="12" xfId="0" quotePrefix="1" applyNumberFormat="1" applyFill="1" applyBorder="1" applyAlignment="1">
      <alignment horizontal="center"/>
    </xf>
    <xf numFmtId="16" fontId="0" fillId="3" borderId="11" xfId="0" quotePrefix="1" applyNumberFormat="1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3" borderId="12" xfId="0" quotePrefix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" fillId="2" borderId="26" xfId="0" applyFont="1" applyFill="1" applyBorder="1" applyAlignment="1" applyProtection="1">
      <alignment horizontal="center"/>
      <protection locked="0"/>
    </xf>
    <xf numFmtId="0" fontId="0" fillId="6" borderId="32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7" borderId="5" xfId="0" applyNumberForma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1" fontId="0" fillId="7" borderId="18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left"/>
    </xf>
    <xf numFmtId="0" fontId="7" fillId="8" borderId="0" xfId="0" applyFont="1" applyFill="1"/>
    <xf numFmtId="0" fontId="7" fillId="8" borderId="0" xfId="0" applyFont="1" applyFill="1" applyBorder="1"/>
    <xf numFmtId="0" fontId="8" fillId="8" borderId="0" xfId="0" applyFont="1" applyFill="1" applyBorder="1"/>
    <xf numFmtId="0" fontId="7" fillId="8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9" fillId="8" borderId="0" xfId="0" applyFont="1" applyFill="1" applyBorder="1"/>
    <xf numFmtId="0" fontId="7" fillId="8" borderId="0" xfId="0" applyFont="1" applyFill="1" applyAlignment="1">
      <alignment horizontal="center"/>
    </xf>
    <xf numFmtId="0" fontId="7" fillId="8" borderId="0" xfId="0" applyFont="1" applyFill="1" applyAlignment="1">
      <alignment horizontal="left" wrapText="1"/>
    </xf>
    <xf numFmtId="0" fontId="10" fillId="8" borderId="0" xfId="0" applyFont="1" applyFill="1" applyAlignment="1">
      <alignment horizontal="center"/>
    </xf>
    <xf numFmtId="164" fontId="0" fillId="0" borderId="12" xfId="0" applyNumberFormat="1" applyBorder="1" applyAlignment="1">
      <alignment horizontal="center"/>
    </xf>
    <xf numFmtId="0" fontId="7" fillId="8" borderId="0" xfId="0" applyFont="1" applyFill="1" applyAlignment="1">
      <alignment horizontal="left"/>
    </xf>
    <xf numFmtId="0" fontId="13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164" fontId="13" fillId="8" borderId="0" xfId="0" applyNumberFormat="1" applyFont="1" applyFill="1" applyBorder="1" applyAlignment="1">
      <alignment horizontal="center"/>
    </xf>
    <xf numFmtId="0" fontId="7" fillId="8" borderId="0" xfId="0" applyFont="1" applyFill="1" applyBorder="1" applyAlignment="1">
      <alignment horizontal="right"/>
    </xf>
    <xf numFmtId="0" fontId="17" fillId="8" borderId="0" xfId="0" applyFont="1" applyFill="1"/>
    <xf numFmtId="0" fontId="17" fillId="8" borderId="0" xfId="0" applyFont="1" applyFill="1" applyAlignment="1">
      <alignment horizontal="right"/>
    </xf>
    <xf numFmtId="0" fontId="7" fillId="8" borderId="0" xfId="0" applyFont="1" applyFill="1" applyAlignment="1">
      <alignment horizontal="right"/>
    </xf>
    <xf numFmtId="0" fontId="10" fillId="8" borderId="0" xfId="0" applyFont="1" applyFill="1" applyAlignment="1">
      <alignment horizontal="center"/>
    </xf>
    <xf numFmtId="164" fontId="0" fillId="0" borderId="0" xfId="0" applyNumberFormat="1"/>
    <xf numFmtId="0" fontId="10" fillId="8" borderId="0" xfId="0" applyFont="1" applyFill="1" applyAlignment="1"/>
    <xf numFmtId="1" fontId="7" fillId="8" borderId="0" xfId="0" applyNumberFormat="1" applyFont="1" applyFill="1" applyAlignment="1">
      <alignment horizontal="center"/>
    </xf>
    <xf numFmtId="0" fontId="13" fillId="9" borderId="44" xfId="0" applyFont="1" applyFill="1" applyBorder="1" applyAlignment="1">
      <alignment horizontal="center"/>
    </xf>
    <xf numFmtId="0" fontId="13" fillId="9" borderId="51" xfId="0" applyFont="1" applyFill="1" applyBorder="1" applyAlignment="1">
      <alignment horizontal="center"/>
    </xf>
    <xf numFmtId="164" fontId="13" fillId="9" borderId="51" xfId="0" applyNumberFormat="1" applyFont="1" applyFill="1" applyBorder="1" applyAlignment="1">
      <alignment horizontal="center"/>
    </xf>
    <xf numFmtId="164" fontId="13" fillId="9" borderId="52" xfId="0" applyNumberFormat="1" applyFont="1" applyFill="1" applyBorder="1" applyAlignment="1">
      <alignment horizontal="center"/>
    </xf>
    <xf numFmtId="1" fontId="13" fillId="9" borderId="51" xfId="0" applyNumberFormat="1" applyFont="1" applyFill="1" applyBorder="1" applyAlignment="1">
      <alignment horizontal="center"/>
    </xf>
    <xf numFmtId="1" fontId="13" fillId="9" borderId="52" xfId="0" applyNumberFormat="1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3" borderId="5" xfId="0" applyNumberFormat="1" applyFill="1" applyBorder="1" applyAlignment="1">
      <alignment horizontal="center" wrapText="1"/>
    </xf>
    <xf numFmtId="2" fontId="0" fillId="3" borderId="5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0" fontId="0" fillId="8" borderId="0" xfId="0" applyFill="1"/>
    <xf numFmtId="0" fontId="11" fillId="8" borderId="0" xfId="0" applyFont="1" applyFill="1" applyBorder="1" applyAlignment="1">
      <alignment horizontal="center" wrapText="1"/>
    </xf>
    <xf numFmtId="2" fontId="19" fillId="10" borderId="5" xfId="0" applyNumberFormat="1" applyFont="1" applyFill="1" applyBorder="1" applyAlignment="1">
      <alignment horizontal="center"/>
    </xf>
    <xf numFmtId="1" fontId="19" fillId="10" borderId="5" xfId="0" applyNumberFormat="1" applyFont="1" applyFill="1" applyBorder="1" applyAlignment="1">
      <alignment horizontal="center"/>
    </xf>
    <xf numFmtId="1" fontId="19" fillId="11" borderId="5" xfId="0" applyNumberFormat="1" applyFont="1" applyFill="1" applyBorder="1" applyAlignment="1">
      <alignment horizontal="center"/>
    </xf>
    <xf numFmtId="0" fontId="21" fillId="8" borderId="0" xfId="0" applyFont="1" applyFill="1"/>
    <xf numFmtId="0" fontId="22" fillId="8" borderId="0" xfId="1" applyFill="1" applyBorder="1"/>
    <xf numFmtId="0" fontId="23" fillId="8" borderId="0" xfId="0" applyFont="1" applyFill="1" applyAlignment="1">
      <alignment horizontal="left"/>
    </xf>
    <xf numFmtId="0" fontId="24" fillId="8" borderId="0" xfId="0" applyFont="1" applyFill="1" applyBorder="1" applyAlignment="1">
      <alignment horizontal="right"/>
    </xf>
    <xf numFmtId="0" fontId="13" fillId="4" borderId="11" xfId="0" applyFont="1" applyFill="1" applyBorder="1" applyAlignment="1" applyProtection="1">
      <alignment horizontal="center"/>
      <protection locked="0"/>
    </xf>
    <xf numFmtId="0" fontId="13" fillId="4" borderId="13" xfId="0" applyFont="1" applyFill="1" applyBorder="1" applyAlignment="1" applyProtection="1">
      <alignment horizontal="center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13" fillId="4" borderId="8" xfId="0" applyFont="1" applyFill="1" applyBorder="1" applyAlignment="1" applyProtection="1">
      <alignment horizontal="center"/>
      <protection locked="0"/>
    </xf>
    <xf numFmtId="0" fontId="13" fillId="4" borderId="53" xfId="0" applyFont="1" applyFill="1" applyBorder="1" applyAlignment="1" applyProtection="1">
      <alignment horizontal="center"/>
      <protection locked="0"/>
    </xf>
    <xf numFmtId="0" fontId="13" fillId="4" borderId="54" xfId="0" applyFont="1" applyFill="1" applyBorder="1" applyAlignment="1" applyProtection="1">
      <alignment horizontal="center"/>
      <protection locked="0"/>
    </xf>
    <xf numFmtId="0" fontId="13" fillId="4" borderId="44" xfId="0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left"/>
    </xf>
    <xf numFmtId="0" fontId="13" fillId="4" borderId="49" xfId="0" applyFont="1" applyFill="1" applyBorder="1" applyAlignment="1" applyProtection="1">
      <alignment horizontal="center"/>
      <protection locked="0"/>
    </xf>
    <xf numFmtId="0" fontId="13" fillId="4" borderId="50" xfId="0" applyFont="1" applyFill="1" applyBorder="1" applyAlignment="1" applyProtection="1">
      <alignment horizontal="center"/>
      <protection locked="0"/>
    </xf>
    <xf numFmtId="0" fontId="10" fillId="8" borderId="0" xfId="0" applyFont="1" applyFill="1" applyBorder="1" applyAlignment="1">
      <alignment horizontal="center"/>
    </xf>
    <xf numFmtId="0" fontId="7" fillId="8" borderId="48" xfId="0" applyFont="1" applyFill="1" applyBorder="1" applyAlignment="1">
      <alignment horizontal="center"/>
    </xf>
    <xf numFmtId="0" fontId="13" fillId="4" borderId="55" xfId="0" applyFont="1" applyFill="1" applyBorder="1" applyAlignment="1" applyProtection="1">
      <alignment horizontal="center"/>
      <protection locked="0"/>
    </xf>
    <xf numFmtId="0" fontId="13" fillId="4" borderId="31" xfId="0" applyFont="1" applyFill="1" applyBorder="1" applyAlignment="1" applyProtection="1">
      <alignment horizontal="center"/>
      <protection locked="0"/>
    </xf>
    <xf numFmtId="0" fontId="7" fillId="8" borderId="0" xfId="0" applyFont="1" applyFill="1" applyBorder="1" applyAlignment="1">
      <alignment horizontal="left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0" xfId="0" applyFont="1" applyFill="1" applyAlignment="1">
      <alignment horizontal="left" wrapText="1"/>
    </xf>
    <xf numFmtId="0" fontId="10" fillId="8" borderId="0" xfId="0" applyFont="1" applyFill="1" applyAlignment="1">
      <alignment horizontal="center"/>
    </xf>
    <xf numFmtId="0" fontId="7" fillId="8" borderId="0" xfId="0" applyFont="1" applyFill="1" applyAlignment="1">
      <alignment horizontal="left" vertical="top" wrapText="1"/>
    </xf>
    <xf numFmtId="0" fontId="7" fillId="8" borderId="0" xfId="0" applyFont="1" applyFill="1" applyAlignment="1">
      <alignment horizontal="center"/>
    </xf>
    <xf numFmtId="0" fontId="18" fillId="8" borderId="0" xfId="0" applyFont="1" applyFill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0" fillId="3" borderId="34" xfId="0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4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gray125">
          <bgColor theme="0" tint="-0.499984740745262"/>
        </patternFill>
      </fill>
    </dxf>
    <dxf>
      <fill>
        <patternFill patternType="gray125">
          <bgColor theme="0" tint="-0.499984740745262"/>
        </patternFill>
      </fill>
    </dxf>
    <dxf>
      <font>
        <b/>
        <i val="0"/>
        <color rgb="FFFF0000"/>
      </font>
    </dxf>
    <dxf>
      <fill>
        <patternFill patternType="gray125">
          <bgColor theme="0" tint="-0.499984740745262"/>
        </patternFill>
      </fill>
    </dxf>
    <dxf>
      <font>
        <b/>
        <i val="0"/>
        <color rgb="FFFF0000"/>
      </font>
    </dxf>
    <dxf>
      <fill>
        <patternFill patternType="gray125">
          <bgColor theme="0" tint="-0.49998474074526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gray125">
          <bgColor theme="0" tint="-0.499984740745262"/>
        </patternFill>
      </fill>
    </dxf>
    <dxf>
      <font>
        <b/>
        <i val="0"/>
        <color rgb="FFFF0000"/>
      </font>
    </dxf>
    <dxf>
      <fill>
        <patternFill patternType="gray125">
          <bgColor theme="0" tint="-0.49998474074526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gray125">
          <bgColor theme="0" tint="-0.499984740745262"/>
        </patternFill>
      </fill>
    </dxf>
    <dxf>
      <font>
        <b/>
        <i val="0"/>
        <color rgb="FFFF0000"/>
      </font>
    </dxf>
    <dxf>
      <fill>
        <patternFill patternType="gray125">
          <bgColor theme="0" tint="-0.499984740745262"/>
        </patternFill>
      </fill>
    </dxf>
    <dxf>
      <fill>
        <patternFill patternType="gray125">
          <bgColor theme="0" tint="-0.499984740745262"/>
        </patternFill>
      </fill>
    </dxf>
    <dxf>
      <font>
        <b/>
        <i val="0"/>
        <color rgb="FFFF0000"/>
      </font>
    </dxf>
    <dxf>
      <fill>
        <patternFill patternType="gray125">
          <bgColor theme="0" tint="-0.499984740745262"/>
        </patternFill>
      </fill>
    </dxf>
    <dxf>
      <fill>
        <patternFill patternType="gray125">
          <bgColor theme="0" tint="-0.499984740745262"/>
        </patternFill>
      </fill>
    </dxf>
    <dxf>
      <fill>
        <patternFill patternType="gray125">
          <bgColor theme="0" tint="-0.499984740745262"/>
        </patternFill>
      </fill>
    </dxf>
    <dxf>
      <font>
        <color rgb="FF9C0006"/>
      </font>
    </dxf>
    <dxf>
      <font>
        <b/>
        <i val="0"/>
        <color rgb="FFFF0000"/>
      </font>
    </dxf>
    <dxf>
      <fill>
        <patternFill patternType="gray125">
          <bgColor theme="0" tint="-0.499984740745262"/>
        </patternFill>
      </fill>
    </dxf>
    <dxf>
      <font>
        <b/>
        <i val="0"/>
        <color rgb="FFFF0000"/>
      </font>
    </dxf>
    <dxf>
      <fill>
        <patternFill patternType="gray125">
          <bgColor theme="0" tint="-0.499984740745262"/>
        </patternFill>
      </fill>
    </dxf>
    <dxf>
      <font>
        <b/>
        <i val="0"/>
        <color rgb="FFFF0000"/>
      </font>
    </dxf>
    <dxf>
      <fill>
        <patternFill patternType="gray125">
          <bgColor theme="0" tint="-0.499984740745262"/>
        </patternFill>
      </fill>
    </dxf>
    <dxf>
      <font>
        <b/>
        <i val="0"/>
        <color rgb="FFFF0000"/>
      </font>
    </dxf>
    <dxf>
      <fill>
        <patternFill patternType="gray125">
          <bgColor theme="0" tint="-0.499984740745262"/>
        </patternFill>
      </fill>
    </dxf>
    <dxf>
      <font>
        <b/>
        <i val="0"/>
        <color rgb="FFFF0000"/>
      </font>
    </dxf>
    <dxf>
      <fill>
        <patternFill patternType="gray125">
          <bgColor theme="0" tint="-0.499984740745262"/>
        </patternFill>
      </fill>
    </dxf>
    <dxf>
      <font>
        <b/>
        <i val="0"/>
        <color rgb="FFFF0000"/>
      </font>
    </dxf>
    <dxf>
      <fill>
        <patternFill patternType="gray125">
          <bgColor theme="0" tint="-0.499984740745262"/>
        </patternFill>
      </fill>
    </dxf>
    <dxf>
      <fill>
        <patternFill patternType="gray125">
          <bgColor theme="0" tint="-0.499984740745262"/>
        </patternFill>
      </fill>
    </dxf>
    <dxf>
      <font>
        <b/>
        <i val="0"/>
        <color rgb="FFFF0000"/>
      </font>
    </dxf>
    <dxf>
      <fill>
        <patternFill>
          <bgColor rgb="FF0000FF"/>
        </patternFill>
      </fill>
    </dxf>
  </dxfs>
  <tableStyles count="0" defaultTableStyle="TableStyleMedium9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Ventilation!A1"/><Relationship Id="rId1" Type="http://schemas.openxmlformats.org/officeDocument/2006/relationships/hyperlink" Target="#Equipmen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Ventilation!A1"/><Relationship Id="rId1" Type="http://schemas.openxmlformats.org/officeDocument/2006/relationships/hyperlink" Target="#'Data Entry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Equipment!A1"/><Relationship Id="rId1" Type="http://schemas.openxmlformats.org/officeDocument/2006/relationships/hyperlink" Target="#'Data Entry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23</xdr:row>
      <xdr:rowOff>104775</xdr:rowOff>
    </xdr:from>
    <xdr:to>
      <xdr:col>3</xdr:col>
      <xdr:colOff>857250</xdr:colOff>
      <xdr:row>25</xdr:row>
      <xdr:rowOff>114300</xdr:rowOff>
    </xdr:to>
    <xdr:sp macro="" textlink="">
      <xdr:nvSpPr>
        <xdr:cNvPr id="4" name="Bevel 3">
          <a:hlinkClick xmlns:r="http://schemas.openxmlformats.org/officeDocument/2006/relationships" r:id="rId1"/>
        </xdr:cNvPr>
        <xdr:cNvSpPr/>
      </xdr:nvSpPr>
      <xdr:spPr>
        <a:xfrm>
          <a:off x="2933700" y="6572250"/>
          <a:ext cx="2428875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 b="1"/>
            <a:t>Equipment</a:t>
          </a:r>
        </a:p>
      </xdr:txBody>
    </xdr:sp>
    <xdr:clientData/>
  </xdr:twoCellAnchor>
  <xdr:twoCellAnchor>
    <xdr:from>
      <xdr:col>3</xdr:col>
      <xdr:colOff>1171575</xdr:colOff>
      <xdr:row>23</xdr:row>
      <xdr:rowOff>123825</xdr:rowOff>
    </xdr:from>
    <xdr:to>
      <xdr:col>5</xdr:col>
      <xdr:colOff>9525</xdr:colOff>
      <xdr:row>25</xdr:row>
      <xdr:rowOff>114299</xdr:rowOff>
    </xdr:to>
    <xdr:sp macro="" textlink="">
      <xdr:nvSpPr>
        <xdr:cNvPr id="5" name="Bevel 4">
          <a:hlinkClick xmlns:r="http://schemas.openxmlformats.org/officeDocument/2006/relationships" r:id="rId2"/>
        </xdr:cNvPr>
        <xdr:cNvSpPr/>
      </xdr:nvSpPr>
      <xdr:spPr>
        <a:xfrm>
          <a:off x="5676900" y="6848475"/>
          <a:ext cx="2428875" cy="685799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 b="1"/>
            <a:t>Ventilation</a:t>
          </a:r>
        </a:p>
      </xdr:txBody>
    </xdr:sp>
    <xdr:clientData/>
  </xdr:twoCellAnchor>
  <xdr:twoCellAnchor editAs="oneCell">
    <xdr:from>
      <xdr:col>4</xdr:col>
      <xdr:colOff>523876</xdr:colOff>
      <xdr:row>0</xdr:row>
      <xdr:rowOff>342901</xdr:rowOff>
    </xdr:from>
    <xdr:to>
      <xdr:col>6</xdr:col>
      <xdr:colOff>416460</xdr:colOff>
      <xdr:row>4</xdr:row>
      <xdr:rowOff>304801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6" y="342901"/>
          <a:ext cx="3264434" cy="1333500"/>
        </a:xfrm>
        <a:prstGeom prst="rect">
          <a:avLst/>
        </a:prstGeom>
      </xdr:spPr>
    </xdr:pic>
    <xdr:clientData/>
  </xdr:twoCellAnchor>
  <xdr:oneCellAnchor>
    <xdr:from>
      <xdr:col>4</xdr:col>
      <xdr:colOff>1255462</xdr:colOff>
      <xdr:row>5</xdr:row>
      <xdr:rowOff>85725</xdr:rowOff>
    </xdr:from>
    <xdr:ext cx="1922962" cy="374141"/>
    <xdr:sp macro="" textlink="">
      <xdr:nvSpPr>
        <xdr:cNvPr id="7" name="TextBox 6"/>
        <xdr:cNvSpPr txBox="1"/>
      </xdr:nvSpPr>
      <xdr:spPr>
        <a:xfrm>
          <a:off x="7541962" y="1800225"/>
          <a:ext cx="1922962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800">
              <a:solidFill>
                <a:schemeClr val="bg1"/>
              </a:solidFill>
            </a:rPr>
            <a:t>www.aviagen.com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18</xdr:row>
      <xdr:rowOff>238125</xdr:rowOff>
    </xdr:from>
    <xdr:to>
      <xdr:col>13</xdr:col>
      <xdr:colOff>1000125</xdr:colOff>
      <xdr:row>20</xdr:row>
      <xdr:rowOff>228600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4497050" y="5514975"/>
          <a:ext cx="2428875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 b="1"/>
            <a:t>Data Entry</a:t>
          </a:r>
        </a:p>
      </xdr:txBody>
    </xdr:sp>
    <xdr:clientData/>
  </xdr:twoCellAnchor>
  <xdr:twoCellAnchor>
    <xdr:from>
      <xdr:col>12</xdr:col>
      <xdr:colOff>361950</xdr:colOff>
      <xdr:row>21</xdr:row>
      <xdr:rowOff>209550</xdr:rowOff>
    </xdr:from>
    <xdr:to>
      <xdr:col>13</xdr:col>
      <xdr:colOff>1009650</xdr:colOff>
      <xdr:row>23</xdr:row>
      <xdr:rowOff>200025</xdr:rowOff>
    </xdr:to>
    <xdr:sp macro="" textlink="">
      <xdr:nvSpPr>
        <xdr:cNvPr id="4" name="Bevel 3">
          <a:hlinkClick xmlns:r="http://schemas.openxmlformats.org/officeDocument/2006/relationships" r:id="rId2"/>
        </xdr:cNvPr>
        <xdr:cNvSpPr/>
      </xdr:nvSpPr>
      <xdr:spPr>
        <a:xfrm>
          <a:off x="14506575" y="6305550"/>
          <a:ext cx="2428875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 b="1"/>
            <a:t>Ventilation</a:t>
          </a:r>
        </a:p>
      </xdr:txBody>
    </xdr:sp>
    <xdr:clientData/>
  </xdr:twoCellAnchor>
  <xdr:twoCellAnchor editAs="oneCell">
    <xdr:from>
      <xdr:col>11</xdr:col>
      <xdr:colOff>495300</xdr:colOff>
      <xdr:row>0</xdr:row>
      <xdr:rowOff>304800</xdr:rowOff>
    </xdr:from>
    <xdr:to>
      <xdr:col>14</xdr:col>
      <xdr:colOff>190131</xdr:colOff>
      <xdr:row>5</xdr:row>
      <xdr:rowOff>177887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9850" y="304800"/>
          <a:ext cx="3466731" cy="1416137"/>
        </a:xfrm>
        <a:prstGeom prst="rect">
          <a:avLst/>
        </a:prstGeom>
      </xdr:spPr>
    </xdr:pic>
    <xdr:clientData/>
  </xdr:twoCellAnchor>
  <xdr:oneCellAnchor>
    <xdr:from>
      <xdr:col>12</xdr:col>
      <xdr:colOff>727959</xdr:colOff>
      <xdr:row>5</xdr:row>
      <xdr:rowOff>238125</xdr:rowOff>
    </xdr:from>
    <xdr:ext cx="1922962" cy="374141"/>
    <xdr:sp macro="" textlink="">
      <xdr:nvSpPr>
        <xdr:cNvPr id="6" name="TextBox 5"/>
        <xdr:cNvSpPr txBox="1"/>
      </xdr:nvSpPr>
      <xdr:spPr>
        <a:xfrm>
          <a:off x="14872584" y="1781175"/>
          <a:ext cx="1922962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800">
              <a:solidFill>
                <a:schemeClr val="bg1"/>
              </a:solidFill>
            </a:rPr>
            <a:t>www.aviagen.com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1019175</xdr:colOff>
      <xdr:row>12</xdr:row>
      <xdr:rowOff>57150</xdr:rowOff>
    </xdr:from>
    <xdr:to>
      <xdr:col>11</xdr:col>
      <xdr:colOff>333375</xdr:colOff>
      <xdr:row>14</xdr:row>
      <xdr:rowOff>123825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3287375" y="3848100"/>
          <a:ext cx="2428875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 b="1"/>
            <a:t>Data</a:t>
          </a:r>
          <a:r>
            <a:rPr lang="en-GB" sz="1800" b="1" baseline="0"/>
            <a:t> Entry</a:t>
          </a:r>
          <a:endParaRPr lang="en-GB" sz="1800" b="1"/>
        </a:p>
      </xdr:txBody>
    </xdr:sp>
    <xdr:clientData/>
  </xdr:twoCellAnchor>
  <xdr:twoCellAnchor>
    <xdr:from>
      <xdr:col>10</xdr:col>
      <xdr:colOff>1028700</xdr:colOff>
      <xdr:row>15</xdr:row>
      <xdr:rowOff>123825</xdr:rowOff>
    </xdr:from>
    <xdr:to>
      <xdr:col>11</xdr:col>
      <xdr:colOff>342900</xdr:colOff>
      <xdr:row>17</xdr:row>
      <xdr:rowOff>190500</xdr:rowOff>
    </xdr:to>
    <xdr:sp macro="" textlink="">
      <xdr:nvSpPr>
        <xdr:cNvPr id="4" name="Bevel 3">
          <a:hlinkClick xmlns:r="http://schemas.openxmlformats.org/officeDocument/2006/relationships" r:id="rId2"/>
        </xdr:cNvPr>
        <xdr:cNvSpPr/>
      </xdr:nvSpPr>
      <xdr:spPr>
        <a:xfrm>
          <a:off x="13296900" y="4629150"/>
          <a:ext cx="2428875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 b="1"/>
            <a:t>Equipment</a:t>
          </a:r>
        </a:p>
      </xdr:txBody>
    </xdr:sp>
    <xdr:clientData/>
  </xdr:twoCellAnchor>
  <xdr:twoCellAnchor editAs="oneCell">
    <xdr:from>
      <xdr:col>10</xdr:col>
      <xdr:colOff>914400</xdr:colOff>
      <xdr:row>1</xdr:row>
      <xdr:rowOff>95250</xdr:rowOff>
    </xdr:from>
    <xdr:to>
      <xdr:col>13</xdr:col>
      <xdr:colOff>47256</xdr:colOff>
      <xdr:row>3</xdr:row>
      <xdr:rowOff>730337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2600" y="285750"/>
          <a:ext cx="3466731" cy="1416137"/>
        </a:xfrm>
        <a:prstGeom prst="rect">
          <a:avLst/>
        </a:prstGeom>
      </xdr:spPr>
    </xdr:pic>
    <xdr:clientData/>
  </xdr:twoCellAnchor>
  <xdr:oneCellAnchor>
    <xdr:from>
      <xdr:col>10</xdr:col>
      <xdr:colOff>1747134</xdr:colOff>
      <xdr:row>3</xdr:row>
      <xdr:rowOff>742950</xdr:rowOff>
    </xdr:from>
    <xdr:ext cx="1922962" cy="374141"/>
    <xdr:sp macro="" textlink="">
      <xdr:nvSpPr>
        <xdr:cNvPr id="6" name="TextBox 5"/>
        <xdr:cNvSpPr txBox="1"/>
      </xdr:nvSpPr>
      <xdr:spPr>
        <a:xfrm>
          <a:off x="14015334" y="1714500"/>
          <a:ext cx="1922962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800">
              <a:solidFill>
                <a:schemeClr val="bg1"/>
              </a:solidFill>
            </a:rPr>
            <a:t>www.aviagen.com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514350</xdr:colOff>
          <xdr:row>0</xdr:row>
          <xdr:rowOff>19050</xdr:rowOff>
        </xdr:from>
        <xdr:to>
          <xdr:col>3</xdr:col>
          <xdr:colOff>0</xdr:colOff>
          <xdr:row>0</xdr:row>
          <xdr:rowOff>247650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xdr:oneCellAnchor>
    <xdr:from>
      <xdr:col>18</xdr:col>
      <xdr:colOff>152400</xdr:colOff>
      <xdr:row>14</xdr:row>
      <xdr:rowOff>9525</xdr:rowOff>
    </xdr:from>
    <xdr:ext cx="1927861" cy="1064905"/>
    <xdr:pic>
      <xdr:nvPicPr>
        <xdr:cNvPr id="3" name="Picture 2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2550" y="4905375"/>
          <a:ext cx="1927861" cy="10649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I8" sqref="I8"/>
    </sheetView>
  </sheetViews>
  <sheetFormatPr defaultColWidth="23" defaultRowHeight="21" x14ac:dyDescent="0.35"/>
  <cols>
    <col min="1" max="1" width="9.140625" style="95" customWidth="1"/>
    <col min="2" max="2" width="31.7109375" style="95" customWidth="1"/>
    <col min="3" max="4" width="26.7109375" style="97" customWidth="1"/>
    <col min="5" max="5" width="27.140625" style="97" customWidth="1"/>
    <col min="6" max="6" width="23.42578125" style="97" customWidth="1"/>
    <col min="7" max="7" width="10.140625" style="95" customWidth="1"/>
    <col min="8" max="8" width="40.7109375" style="95" customWidth="1"/>
    <col min="9" max="16384" width="23" style="95"/>
  </cols>
  <sheetData>
    <row r="1" spans="1:9" ht="33.75" x14ac:dyDescent="0.5">
      <c r="A1" s="100"/>
      <c r="B1" s="145" t="s">
        <v>75</v>
      </c>
      <c r="C1" s="145"/>
    </row>
    <row r="3" spans="1:9" ht="26.25" x14ac:dyDescent="0.4">
      <c r="B3" s="148" t="s">
        <v>72</v>
      </c>
      <c r="C3" s="148"/>
      <c r="D3" s="148"/>
      <c r="E3" s="99"/>
      <c r="F3" s="99"/>
      <c r="H3" s="148" t="s">
        <v>73</v>
      </c>
      <c r="I3" s="148"/>
    </row>
    <row r="4" spans="1:9" ht="27" thickBot="1" x14ac:dyDescent="0.45">
      <c r="B4" s="96" t="s">
        <v>70</v>
      </c>
      <c r="C4" s="98" t="s">
        <v>63</v>
      </c>
      <c r="D4" s="98" t="s">
        <v>64</v>
      </c>
      <c r="E4" s="99"/>
      <c r="F4" s="99"/>
    </row>
    <row r="5" spans="1:9" ht="27" thickBot="1" x14ac:dyDescent="0.45">
      <c r="B5" s="95" t="s">
        <v>71</v>
      </c>
      <c r="C5" s="146"/>
      <c r="D5" s="147"/>
      <c r="E5" s="99"/>
      <c r="F5" s="99"/>
      <c r="H5" s="152" t="s">
        <v>131</v>
      </c>
      <c r="I5" s="144"/>
    </row>
    <row r="6" spans="1:9" x14ac:dyDescent="0.35">
      <c r="B6" s="95" t="s">
        <v>140</v>
      </c>
      <c r="C6" s="150"/>
      <c r="D6" s="151"/>
      <c r="H6" s="152"/>
      <c r="I6" s="97"/>
    </row>
    <row r="7" spans="1:9" ht="24" thickBot="1" x14ac:dyDescent="0.4">
      <c r="B7" s="95" t="s">
        <v>113</v>
      </c>
      <c r="C7" s="138"/>
      <c r="D7" s="139"/>
      <c r="E7" s="98"/>
      <c r="F7" s="98"/>
      <c r="I7" s="97"/>
    </row>
    <row r="8" spans="1:9" ht="21.75" thickBot="1" x14ac:dyDescent="0.4">
      <c r="C8" s="95"/>
      <c r="D8" s="95"/>
      <c r="H8" s="152" t="s">
        <v>74</v>
      </c>
      <c r="I8" s="144"/>
    </row>
    <row r="9" spans="1:9" ht="21.75" thickBot="1" x14ac:dyDescent="0.4">
      <c r="B9" s="96" t="s">
        <v>62</v>
      </c>
      <c r="C9" s="97" t="str">
        <f>IF($C$5&lt;$C$6,"","Whole House")</f>
        <v>Whole House</v>
      </c>
      <c r="D9" s="97" t="str">
        <f>IF($C$5&lt;$C$6,"","Leave Blank")</f>
        <v>Leave Blank</v>
      </c>
      <c r="E9" s="106"/>
      <c r="F9" s="106"/>
      <c r="H9" s="152"/>
      <c r="I9" s="97"/>
    </row>
    <row r="10" spans="1:9" ht="21.75" thickBot="1" x14ac:dyDescent="0.4">
      <c r="B10" s="95" t="s">
        <v>65</v>
      </c>
      <c r="C10" s="140"/>
      <c r="D10" s="141"/>
      <c r="E10" s="106"/>
      <c r="F10" s="106"/>
      <c r="I10" s="97"/>
    </row>
    <row r="11" spans="1:9" ht="21.75" thickBot="1" x14ac:dyDescent="0.4">
      <c r="B11" s="95" t="s">
        <v>66</v>
      </c>
      <c r="C11" s="138"/>
      <c r="D11" s="139"/>
      <c r="H11" s="153" t="s">
        <v>13</v>
      </c>
      <c r="I11" s="144"/>
    </row>
    <row r="12" spans="1:9" x14ac:dyDescent="0.35">
      <c r="H12" s="153"/>
    </row>
    <row r="13" spans="1:9" ht="21.75" thickBot="1" x14ac:dyDescent="0.4">
      <c r="B13" s="96" t="s">
        <v>67</v>
      </c>
      <c r="C13" s="149" t="s">
        <v>101</v>
      </c>
      <c r="D13" s="149"/>
    </row>
    <row r="14" spans="1:9" ht="26.25" x14ac:dyDescent="0.4">
      <c r="B14" s="95" t="s">
        <v>100</v>
      </c>
      <c r="C14" s="140"/>
      <c r="D14" s="141"/>
      <c r="E14" s="106"/>
      <c r="F14" s="106"/>
      <c r="H14" s="148" t="s">
        <v>123</v>
      </c>
      <c r="I14" s="148"/>
    </row>
    <row r="15" spans="1:9" ht="21.75" thickBot="1" x14ac:dyDescent="0.4">
      <c r="B15" s="95" t="s">
        <v>96</v>
      </c>
      <c r="C15" s="142"/>
      <c r="D15" s="143"/>
      <c r="E15" s="106"/>
      <c r="F15" s="106"/>
    </row>
    <row r="16" spans="1:9" ht="21.75" thickBot="1" x14ac:dyDescent="0.4">
      <c r="B16" s="95" t="s">
        <v>97</v>
      </c>
      <c r="C16" s="138"/>
      <c r="D16" s="139"/>
      <c r="E16" s="110" t="s">
        <v>103</v>
      </c>
      <c r="F16" s="144"/>
      <c r="H16" s="95" t="s">
        <v>125</v>
      </c>
      <c r="I16" s="144"/>
    </row>
    <row r="17" spans="2:9" ht="21.75" thickBot="1" x14ac:dyDescent="0.4">
      <c r="C17" s="108" t="str">
        <f>IF((COUNT(C14:C16)&gt;1),"Error","")</f>
        <v/>
      </c>
      <c r="D17" s="108" t="str">
        <f>IF((COUNT(D14:D16)&gt;1),"Error","")</f>
        <v/>
      </c>
      <c r="E17" s="108"/>
      <c r="F17" s="108"/>
      <c r="H17" s="152" t="s">
        <v>124</v>
      </c>
      <c r="I17" s="144"/>
    </row>
    <row r="18" spans="2:9" x14ac:dyDescent="0.35">
      <c r="C18" s="108"/>
      <c r="D18" s="108"/>
      <c r="E18" s="108"/>
      <c r="F18" s="108"/>
      <c r="H18" s="152"/>
      <c r="I18" s="108" t="str">
        <f>IF((COUNT(I15:I17)&gt;1),"Error","")</f>
        <v/>
      </c>
    </row>
    <row r="19" spans="2:9" ht="21.75" thickBot="1" x14ac:dyDescent="0.4">
      <c r="B19" s="96" t="s">
        <v>68</v>
      </c>
      <c r="C19" s="149" t="s">
        <v>102</v>
      </c>
      <c r="D19" s="149"/>
    </row>
    <row r="20" spans="2:9" ht="21.75" thickBot="1" x14ac:dyDescent="0.4">
      <c r="B20" s="95" t="s">
        <v>98</v>
      </c>
      <c r="C20" s="140"/>
      <c r="D20" s="141"/>
      <c r="E20" s="110" t="s">
        <v>104</v>
      </c>
      <c r="F20" s="144"/>
    </row>
    <row r="21" spans="2:9" ht="21.75" thickBot="1" x14ac:dyDescent="0.4">
      <c r="B21" s="95" t="s">
        <v>69</v>
      </c>
      <c r="C21" s="138"/>
      <c r="D21" s="139"/>
      <c r="E21" s="106"/>
      <c r="F21" s="106"/>
    </row>
    <row r="22" spans="2:9" x14ac:dyDescent="0.35">
      <c r="C22" s="108" t="str">
        <f>IF((COUNT(C19:C21)&gt;1),"Error","")</f>
        <v/>
      </c>
      <c r="D22" s="108" t="str">
        <f>IF((COUNT(D19:D21)&gt;1),"Error","")</f>
        <v/>
      </c>
      <c r="E22" s="107"/>
      <c r="F22" s="107"/>
    </row>
    <row r="23" spans="2:9" x14ac:dyDescent="0.35">
      <c r="C23" s="95"/>
      <c r="D23" s="95"/>
    </row>
    <row r="24" spans="2:9" x14ac:dyDescent="0.35">
      <c r="C24" s="95"/>
      <c r="D24" s="95"/>
      <c r="E24" s="106"/>
      <c r="F24" s="106"/>
    </row>
    <row r="25" spans="2:9" ht="33.75" x14ac:dyDescent="0.5">
      <c r="B25" s="137" t="s">
        <v>138</v>
      </c>
      <c r="C25" s="135"/>
      <c r="D25" s="95"/>
      <c r="E25" s="106"/>
      <c r="F25" s="106"/>
    </row>
  </sheetData>
  <sheetProtection password="ECBA" sheet="1" objects="1" scenarios="1" selectLockedCells="1"/>
  <mergeCells count="12">
    <mergeCell ref="H17:H18"/>
    <mergeCell ref="H3:I3"/>
    <mergeCell ref="H5:H6"/>
    <mergeCell ref="H8:H9"/>
    <mergeCell ref="H11:H12"/>
    <mergeCell ref="H14:I14"/>
    <mergeCell ref="B1:C1"/>
    <mergeCell ref="C5:D5"/>
    <mergeCell ref="B3:D3"/>
    <mergeCell ref="C19:D19"/>
    <mergeCell ref="C13:D13"/>
    <mergeCell ref="C6:D6"/>
  </mergeCells>
  <conditionalFormatting sqref="D10:D11">
    <cfRule type="expression" dxfId="46" priority="1">
      <formula>$C$5&gt;=$C$6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workbookViewId="0">
      <selection activeCell="F2" sqref="F2"/>
    </sheetView>
  </sheetViews>
  <sheetFormatPr defaultColWidth="9.140625" defaultRowHeight="21" x14ac:dyDescent="0.35"/>
  <cols>
    <col min="1" max="1" width="9.140625" style="94"/>
    <col min="2" max="2" width="21.85546875" style="94" customWidth="1"/>
    <col min="3" max="3" width="12" style="94" customWidth="1"/>
    <col min="4" max="4" width="22.85546875" style="101" customWidth="1"/>
    <col min="5" max="5" width="18.85546875" style="101" customWidth="1"/>
    <col min="6" max="6" width="18.85546875" style="94" customWidth="1"/>
    <col min="7" max="7" width="9.140625" style="94" customWidth="1"/>
    <col min="8" max="8" width="22.28515625" style="94" customWidth="1"/>
    <col min="9" max="9" width="14.85546875" style="94" customWidth="1"/>
    <col min="10" max="10" width="24.28515625" style="94" customWidth="1"/>
    <col min="11" max="11" width="29" style="101" customWidth="1"/>
    <col min="12" max="12" width="9" style="94" customWidth="1"/>
    <col min="13" max="13" width="26.7109375" style="94" customWidth="1"/>
    <col min="14" max="14" width="20.85546875" style="94" customWidth="1"/>
    <col min="15" max="16384" width="9.140625" style="94"/>
  </cols>
  <sheetData>
    <row r="1" spans="2:14" ht="33.75" x14ac:dyDescent="0.5">
      <c r="B1" s="112" t="s">
        <v>105</v>
      </c>
      <c r="C1" s="111" t="str">
        <f>IF('Data Entry'!C5&lt;'Data Entry'!C6,"Rearing","Production")</f>
        <v>Production</v>
      </c>
    </row>
    <row r="2" spans="2:14" ht="21.75" thickBot="1" x14ac:dyDescent="0.4"/>
    <row r="3" spans="2:14" ht="24" thickBot="1" x14ac:dyDescent="0.4">
      <c r="B3" s="94" t="s">
        <v>78</v>
      </c>
      <c r="C3" s="94" t="str">
        <f>IF($C$1="Production","House","Males")</f>
        <v>House</v>
      </c>
      <c r="D3" s="119">
        <f>'Data Entry'!C10*'Data Entry'!C11</f>
        <v>0</v>
      </c>
      <c r="E3" s="97"/>
      <c r="G3" s="113" t="s">
        <v>79</v>
      </c>
      <c r="H3" s="118">
        <f>'Data Entry'!C5</f>
        <v>0</v>
      </c>
      <c r="K3" s="97"/>
    </row>
    <row r="4" spans="2:14" x14ac:dyDescent="0.35">
      <c r="C4" s="94" t="str">
        <f>IF($C$1="Production","","Females")</f>
        <v/>
      </c>
      <c r="D4" s="122" t="str">
        <f>IF('Data Entry'!C5&lt;'Data Entry'!C6,'Data Entry'!D10*'Data Entry'!D11,"")</f>
        <v/>
      </c>
      <c r="E4" s="97"/>
      <c r="K4" s="97"/>
    </row>
    <row r="5" spans="2:14" x14ac:dyDescent="0.35">
      <c r="D5" s="106"/>
      <c r="E5" s="97"/>
      <c r="K5" s="97"/>
    </row>
    <row r="6" spans="2:14" ht="26.25" x14ac:dyDescent="0.4">
      <c r="D6" s="114" t="s">
        <v>120</v>
      </c>
      <c r="E6" s="155" t="s">
        <v>76</v>
      </c>
      <c r="F6" s="155"/>
      <c r="J6" s="114" t="s">
        <v>120</v>
      </c>
      <c r="K6" s="114" t="s">
        <v>76</v>
      </c>
      <c r="L6" s="116"/>
    </row>
    <row r="7" spans="2:14" ht="27" thickBot="1" x14ac:dyDescent="0.45">
      <c r="E7" s="103" t="s">
        <v>92</v>
      </c>
      <c r="F7" s="103" t="s">
        <v>86</v>
      </c>
      <c r="K7" s="114" t="s">
        <v>119</v>
      </c>
      <c r="L7" s="103"/>
    </row>
    <row r="8" spans="2:14" ht="23.25" customHeight="1" thickBot="1" x14ac:dyDescent="0.4">
      <c r="B8" s="154" t="s">
        <v>77</v>
      </c>
      <c r="C8" s="94" t="str">
        <f>IF($C$1="Production","House","Males")</f>
        <v>House</v>
      </c>
      <c r="D8" s="120" t="str">
        <f>IFERROR(IF('Data Entry'!$C$5&lt;'Data Entry'!$C$6,(('Data Entry'!$C$7)/Equipment!$D$3),(('Data Entry'!$C$7+'Data Entry'!$D$7)/Equipment!$D$3)),"")</f>
        <v/>
      </c>
      <c r="E8" s="101">
        <f>LOOKUP($H$3,Tables!$A$3:$A$73,Tables!$B$3:$B$73)</f>
        <v>40</v>
      </c>
      <c r="F8" s="101">
        <f>LOOKUP($H$3,Tables!$A$3:$A$73,Tables!$F$3:$F$73)</f>
        <v>40</v>
      </c>
      <c r="L8" s="101"/>
    </row>
    <row r="9" spans="2:14" x14ac:dyDescent="0.35">
      <c r="B9" s="154"/>
      <c r="C9" s="94" t="str">
        <f>IF($C$1="Production","","Females")</f>
        <v/>
      </c>
      <c r="D9" s="122" t="str">
        <f>IFERROR(IF('Data Entry'!$C$5&lt;'Data Entry'!$C$6,(('Data Entry'!$D$7)/Equipment!$D$4),""),"")</f>
        <v/>
      </c>
      <c r="E9" s="101" t="str">
        <f>IF(D9="","",LOOKUP($H$3,Tables!$A$3:$A$73,Tables!$C$3:$C$73))</f>
        <v/>
      </c>
      <c r="F9" s="101" t="str">
        <f>IF(D9="","",LOOKUP($H$3,Tables!$A$3:$A$73,Tables!$H$3:$H$73))</f>
        <v/>
      </c>
      <c r="L9" s="101"/>
      <c r="M9" s="157" t="s">
        <v>126</v>
      </c>
      <c r="N9" s="157"/>
    </row>
    <row r="10" spans="2:14" ht="21.75" thickBot="1" x14ac:dyDescent="0.4"/>
    <row r="11" spans="2:14" ht="21.75" thickBot="1" x14ac:dyDescent="0.4">
      <c r="B11" s="154" t="s">
        <v>81</v>
      </c>
      <c r="C11" s="94" t="s">
        <v>63</v>
      </c>
      <c r="D11" s="120" t="str">
        <f>IF('Data Entry'!C14="","",'Data Entry'!C7/'Data Entry'!C14)</f>
        <v/>
      </c>
      <c r="E11" s="101" t="str">
        <f>IF(D11="","",LOOKUP($H$3,Tables!$A$3:$A$73,Tables!$K$3:$K$73))</f>
        <v/>
      </c>
      <c r="F11" s="101" t="str">
        <f>IF(D11="","",LOOKUP($H$3,Tables!$A$3:$A$73,Tables!$L$3:$L$73))</f>
        <v/>
      </c>
      <c r="H11" s="156" t="s">
        <v>107</v>
      </c>
      <c r="I11" s="94" t="s">
        <v>63</v>
      </c>
      <c r="J11" s="122" t="str">
        <f>IF('Data Entry'!C14="","",'Data Entry'!C14)</f>
        <v/>
      </c>
      <c r="K11" s="101" t="str">
        <f>IF(J11="","",ROUNDUP('Data Entry'!C7/Equipment!F11,0))</f>
        <v/>
      </c>
      <c r="M11" s="94" t="s">
        <v>130</v>
      </c>
      <c r="N11" s="122" t="str">
        <f>IF('Data Entry'!I16="","",'Data Entry'!I16)</f>
        <v/>
      </c>
    </row>
    <row r="12" spans="2:14" ht="21.75" thickBot="1" x14ac:dyDescent="0.4">
      <c r="B12" s="154"/>
      <c r="C12" s="94" t="s">
        <v>64</v>
      </c>
      <c r="D12" s="121" t="str">
        <f>IF('Data Entry'!D14="","",'Data Entry'!D7/'Data Entry'!D14)</f>
        <v/>
      </c>
      <c r="E12" s="101" t="str">
        <f>IF(D12="","",LOOKUP($H$3,Tables!$A$3:$A$73,Tables!$K$3:$K$73))</f>
        <v/>
      </c>
      <c r="F12" s="101" t="str">
        <f>IF(D12="","",LOOKUP($H$3,Tables!$A$3:$A$73,Tables!$L$3:$L$73))</f>
        <v/>
      </c>
      <c r="H12" s="156"/>
      <c r="I12" s="94" t="s">
        <v>64</v>
      </c>
      <c r="J12" s="122" t="str">
        <f>IF('Data Entry'!D14="","",'Data Entry'!D14)</f>
        <v/>
      </c>
      <c r="K12" s="101" t="str">
        <f>IF(J12="","",ROUNDUP('Data Entry'!D7/Equipment!F12,0))</f>
        <v/>
      </c>
      <c r="M12" s="94" t="s">
        <v>76</v>
      </c>
      <c r="N12" s="101" t="str">
        <f>IF('Data Entry'!I16="","",'Data Entry'!D7/4)</f>
        <v/>
      </c>
    </row>
    <row r="13" spans="2:14" ht="21.75" thickBot="1" x14ac:dyDescent="0.4">
      <c r="J13" s="101"/>
    </row>
    <row r="14" spans="2:14" x14ac:dyDescent="0.35">
      <c r="B14" s="154" t="s">
        <v>99</v>
      </c>
      <c r="C14" s="94" t="s">
        <v>63</v>
      </c>
      <c r="D14" s="120" t="str">
        <f>IF('Data Entry'!C15="","",('Data Entry'!C7/'Data Entry'!C15))</f>
        <v/>
      </c>
      <c r="E14" s="101" t="str">
        <f>IF(D14="","",LOOKUP($H$3,Tables!$A$3:$A$73,Tables!$M$3:$M$73))</f>
        <v/>
      </c>
      <c r="F14" s="101" t="str">
        <f>IF(D14="","",LOOKUP($H$3,Tables!$A$3:$A$73,Tables!$N$3:$N$73))</f>
        <v/>
      </c>
      <c r="H14" s="154" t="s">
        <v>108</v>
      </c>
      <c r="I14" s="94" t="s">
        <v>63</v>
      </c>
      <c r="J14" s="122" t="str">
        <f>IF('Data Entry'!C15="","",'Data Entry'!C15)</f>
        <v/>
      </c>
      <c r="K14" s="117" t="str">
        <f>IF(J14="","",'Data Entry'!C$7/(LOOKUP(Equipment!$H$3,Tables!$J$3:$J$73,Tables!$N$3:$N$73)))</f>
        <v/>
      </c>
      <c r="L14" s="101"/>
      <c r="M14" s="94" t="s">
        <v>127</v>
      </c>
      <c r="N14" s="122" t="str">
        <f>IF('Data Entry'!I17="","",'Data Entry'!I17)</f>
        <v/>
      </c>
    </row>
    <row r="15" spans="2:14" ht="21.75" thickBot="1" x14ac:dyDescent="0.4">
      <c r="B15" s="154"/>
      <c r="C15" s="94" t="s">
        <v>64</v>
      </c>
      <c r="D15" s="121" t="str">
        <f>IF('Data Entry'!D15="","",('Data Entry'!D7/'Data Entry'!D15))</f>
        <v/>
      </c>
      <c r="E15" s="101" t="str">
        <f>IF(D15="","",LOOKUP($H$3,Tables!$A$3:$A$73,Tables!$M$3:$M$73))</f>
        <v/>
      </c>
      <c r="F15" s="101" t="str">
        <f>IF(D15="","",LOOKUP($H$3,Tables!$A$3:$A$73,Tables!$N$3:$N$73))</f>
        <v/>
      </c>
      <c r="H15" s="154"/>
      <c r="I15" s="94" t="s">
        <v>64</v>
      </c>
      <c r="J15" s="123" t="str">
        <f>IF('Data Entry'!D15="","",'Data Entry'!D15)</f>
        <v/>
      </c>
      <c r="K15" s="117" t="str">
        <f>IF(J15="","",'Data Entry'!D$7/(LOOKUP(Equipment!$H$3,Tables!$J$3:$J$73,Tables!$N$3:$N$73)))</f>
        <v/>
      </c>
      <c r="M15" s="94" t="s">
        <v>128</v>
      </c>
      <c r="N15" s="101" t="str">
        <f>IF('Data Entry'!I17="","",'Data Entry'!D7/40)</f>
        <v/>
      </c>
    </row>
    <row r="16" spans="2:14" ht="21.75" thickBot="1" x14ac:dyDescent="0.4">
      <c r="B16" s="102"/>
      <c r="D16" s="109"/>
      <c r="H16" s="102"/>
      <c r="J16" s="109"/>
      <c r="M16" s="158" t="s">
        <v>129</v>
      </c>
      <c r="N16" s="158"/>
    </row>
    <row r="17" spans="2:14" ht="21.75" thickBot="1" x14ac:dyDescent="0.4">
      <c r="B17" s="154" t="s">
        <v>80</v>
      </c>
      <c r="C17" s="94" t="s">
        <v>63</v>
      </c>
      <c r="D17" s="122" t="str">
        <f>IF('Data Entry'!C16="","",'Data Entry'!C7/'Data Entry'!C16)</f>
        <v/>
      </c>
      <c r="F17" s="101" t="str">
        <f>IF(D17="","",ROUNDDOWN(Circumference!$F$2/(LOOKUP($H$3,Tables!$J$3:$J$73,Tables!$O$3:$O$73)),0))</f>
        <v/>
      </c>
      <c r="H17" s="154" t="s">
        <v>106</v>
      </c>
      <c r="I17" s="94" t="s">
        <v>63</v>
      </c>
      <c r="J17" s="122" t="str">
        <f>IF('Data Entry'!C16="","",'Data Entry'!C16)</f>
        <v/>
      </c>
      <c r="K17" s="117" t="str">
        <f>IF('Data Entry'!C16="","",ROUNDUP('Data Entry'!C7/F17,0))</f>
        <v/>
      </c>
      <c r="M17" s="158"/>
      <c r="N17" s="158"/>
    </row>
    <row r="18" spans="2:14" x14ac:dyDescent="0.35">
      <c r="B18" s="154"/>
      <c r="C18" s="94" t="s">
        <v>64</v>
      </c>
      <c r="D18" s="122" t="str">
        <f>IF('Data Entry'!D16="","",'Data Entry'!D7/'Data Entry'!D16)</f>
        <v/>
      </c>
      <c r="E18" s="94"/>
      <c r="F18" s="101" t="str">
        <f>IF(D18="","",ROUNDDOWN(Circumference!$F$2/(LOOKUP($H$3,Tables!$J$3:$J$73,Tables!$O$3:$O$73)),0))</f>
        <v/>
      </c>
      <c r="H18" s="154"/>
      <c r="I18" s="94" t="s">
        <v>64</v>
      </c>
      <c r="J18" s="122" t="str">
        <f>IF('Data Entry'!D16="","",'Data Entry'!D16)</f>
        <v/>
      </c>
      <c r="K18" s="117" t="str">
        <f>IF('Data Entry'!D16="","",ROUNDUP('Data Entry'!D7/F18,0))</f>
        <v/>
      </c>
    </row>
    <row r="19" spans="2:14" ht="21.75" thickBot="1" x14ac:dyDescent="0.4">
      <c r="J19" s="101"/>
    </row>
    <row r="20" spans="2:14" ht="21.75" thickBot="1" x14ac:dyDescent="0.4">
      <c r="B20" s="154" t="s">
        <v>82</v>
      </c>
      <c r="C20" s="94" t="s">
        <v>63</v>
      </c>
      <c r="D20" s="120" t="str">
        <f>IF('Data Entry'!C20="","",'Data Entry'!C7/'Data Entry'!C20)</f>
        <v/>
      </c>
      <c r="F20" s="101" t="str">
        <f>IF(D20="","",ROUNDDOWN((Circumference!F3/LOOKUP('Data Entry'!C5,Tables!Q$3:Q$73,Tables!T$3:T$73)),0))</f>
        <v/>
      </c>
      <c r="H20" s="154" t="s">
        <v>110</v>
      </c>
      <c r="I20" s="94" t="s">
        <v>63</v>
      </c>
      <c r="J20" s="122" t="str">
        <f>IF('Data Entry'!C20="","",'Data Entry'!C20)</f>
        <v/>
      </c>
      <c r="K20" s="101" t="str">
        <f>IF(J20="","",ROUNDUP('Data Entry'!C7/Equipment!F20,0))</f>
        <v/>
      </c>
    </row>
    <row r="21" spans="2:14" ht="21.75" thickBot="1" x14ac:dyDescent="0.4">
      <c r="B21" s="154"/>
      <c r="C21" s="94" t="s">
        <v>64</v>
      </c>
      <c r="D21" s="121" t="str">
        <f>IF('Data Entry'!D20="","",'Data Entry'!D7/'Data Entry'!D20)</f>
        <v/>
      </c>
      <c r="F21" s="101" t="str">
        <f>IF(D21="","",ROUNDDOWN((Circumference!F3/LOOKUP(Metric!F6,Tables!Q$3:Q$73,Tables!U$3:U$73)),0))</f>
        <v/>
      </c>
      <c r="H21" s="154"/>
      <c r="I21" s="94" t="s">
        <v>64</v>
      </c>
      <c r="J21" s="122" t="str">
        <f>IF('Data Entry'!D20="","",'Data Entry'!D20)</f>
        <v/>
      </c>
      <c r="K21" s="101" t="str">
        <f>IF(J21="","",ROUNDUP('Data Entry'!D7/Equipment!F21,0))</f>
        <v/>
      </c>
    </row>
    <row r="22" spans="2:14" ht="21.75" thickBot="1" x14ac:dyDescent="0.4">
      <c r="J22" s="101"/>
    </row>
    <row r="23" spans="2:14" ht="21.75" thickBot="1" x14ac:dyDescent="0.4">
      <c r="B23" s="154" t="s">
        <v>83</v>
      </c>
      <c r="C23" s="94" t="s">
        <v>63</v>
      </c>
      <c r="D23" s="120" t="str">
        <f>IF('Data Entry'!C21="","",('Data Entry'!C21*200)/'Data Entry'!C7)</f>
        <v/>
      </c>
      <c r="F23" s="101" t="str">
        <f>IF(D23="","",LOOKUP(H3,Tables!Q3:Q73,Tables!R3:R73))</f>
        <v/>
      </c>
      <c r="H23" s="154" t="s">
        <v>109</v>
      </c>
      <c r="I23" s="94" t="s">
        <v>63</v>
      </c>
      <c r="J23" s="122" t="str">
        <f>IF('Data Entry'!C21="","",'Data Entry'!C21)</f>
        <v/>
      </c>
      <c r="K23" s="101" t="str">
        <f>IF(J23="","",('Data Entry'!C7*(Equipment!F23/200)))</f>
        <v/>
      </c>
    </row>
    <row r="24" spans="2:14" x14ac:dyDescent="0.35">
      <c r="B24" s="154"/>
      <c r="C24" s="94" t="s">
        <v>64</v>
      </c>
      <c r="D24" s="120" t="str">
        <f>IF('Data Entry'!D21="","",('Data Entry'!D21*200)/'Data Entry'!D7)</f>
        <v/>
      </c>
      <c r="F24" s="117" t="str">
        <f>IF(D24="","",LOOKUP(H3,Tables!Q3:Q73,Tables!S3:S73))</f>
        <v/>
      </c>
      <c r="H24" s="154"/>
      <c r="I24" s="94" t="s">
        <v>64</v>
      </c>
      <c r="J24" s="122" t="str">
        <f>IF('Data Entry'!D21="","",'Data Entry'!D21)</f>
        <v/>
      </c>
      <c r="K24" s="101" t="str">
        <f>IF(J24="","",('Data Entry'!D7*(Equipment!F24/200)))</f>
        <v/>
      </c>
    </row>
    <row r="26" spans="2:14" x14ac:dyDescent="0.35">
      <c r="D26" s="105" t="s">
        <v>91</v>
      </c>
      <c r="J26" s="105" t="s">
        <v>122</v>
      </c>
    </row>
  </sheetData>
  <sheetProtection password="ECBA" sheet="1" objects="1" scenarios="1" selectLockedCells="1" selectUnlockedCells="1"/>
  <mergeCells count="14">
    <mergeCell ref="M9:N9"/>
    <mergeCell ref="M16:N17"/>
    <mergeCell ref="B8:B9"/>
    <mergeCell ref="B11:B12"/>
    <mergeCell ref="B17:B18"/>
    <mergeCell ref="B23:B24"/>
    <mergeCell ref="B20:B21"/>
    <mergeCell ref="B14:B15"/>
    <mergeCell ref="H20:H21"/>
    <mergeCell ref="E6:F6"/>
    <mergeCell ref="H11:H12"/>
    <mergeCell ref="H17:H18"/>
    <mergeCell ref="H14:H15"/>
    <mergeCell ref="H23:H24"/>
  </mergeCells>
  <conditionalFormatting sqref="D17">
    <cfRule type="cellIs" dxfId="45" priority="31" operator="greaterThan">
      <formula>$F$17</formula>
    </cfRule>
    <cfRule type="containsBlanks" dxfId="44" priority="52">
      <formula>LEN(TRIM(D17))=0</formula>
    </cfRule>
  </conditionalFormatting>
  <conditionalFormatting sqref="D14:D15">
    <cfRule type="containsBlanks" dxfId="43" priority="50">
      <formula>LEN(TRIM(D14))=0</formula>
    </cfRule>
  </conditionalFormatting>
  <conditionalFormatting sqref="D11">
    <cfRule type="cellIs" dxfId="42" priority="27" operator="greaterThan">
      <formula>$F$11</formula>
    </cfRule>
    <cfRule type="containsBlanks" dxfId="41" priority="49">
      <formula>LEN(TRIM(D11))=0</formula>
    </cfRule>
  </conditionalFormatting>
  <conditionalFormatting sqref="D12">
    <cfRule type="cellIs" dxfId="40" priority="26" operator="greaterThan">
      <formula>$F$12</formula>
    </cfRule>
    <cfRule type="containsBlanks" dxfId="39" priority="48">
      <formula>LEN(TRIM(D12))=0</formula>
    </cfRule>
  </conditionalFormatting>
  <conditionalFormatting sqref="D23">
    <cfRule type="cellIs" dxfId="38" priority="24" operator="lessThan">
      <formula>$F$23</formula>
    </cfRule>
    <cfRule type="containsBlanks" dxfId="37" priority="47">
      <formula>LEN(TRIM(D23))=0</formula>
    </cfRule>
  </conditionalFormatting>
  <conditionalFormatting sqref="D20">
    <cfRule type="cellIs" dxfId="36" priority="14" operator="greaterThan">
      <formula>$F$20</formula>
    </cfRule>
    <cfRule type="containsBlanks" dxfId="35" priority="45">
      <formula>LEN(TRIM(D20))=0</formula>
    </cfRule>
  </conditionalFormatting>
  <conditionalFormatting sqref="D21">
    <cfRule type="cellIs" dxfId="34" priority="13" operator="greaterThan">
      <formula>$F$21</formula>
    </cfRule>
    <cfRule type="containsBlanks" dxfId="33" priority="44">
      <formula>LEN(TRIM(D21))=0</formula>
    </cfRule>
  </conditionalFormatting>
  <conditionalFormatting sqref="D8">
    <cfRule type="cellIs" dxfId="32" priority="33" operator="greaterThan">
      <formula>$F$8</formula>
    </cfRule>
    <cfRule type="cellIs" dxfId="31" priority="53" operator="greaterThan">
      <formula>$F$8</formula>
    </cfRule>
  </conditionalFormatting>
  <conditionalFormatting sqref="J17:J18">
    <cfRule type="containsBlanks" dxfId="30" priority="41">
      <formula>LEN(TRIM(J17))=0</formula>
    </cfRule>
  </conditionalFormatting>
  <conditionalFormatting sqref="J14:J15">
    <cfRule type="containsBlanks" dxfId="29" priority="40">
      <formula>LEN(TRIM(J14))=0</formula>
    </cfRule>
  </conditionalFormatting>
  <conditionalFormatting sqref="J11:J12">
    <cfRule type="containsBlanks" dxfId="28" priority="39">
      <formula>LEN(TRIM(J11))=0</formula>
    </cfRule>
  </conditionalFormatting>
  <conditionalFormatting sqref="J23">
    <cfRule type="cellIs" dxfId="27" priority="18" operator="lessThan">
      <formula>$K$23</formula>
    </cfRule>
    <cfRule type="containsBlanks" dxfId="26" priority="37">
      <formula>LEN(TRIM(J23))=0</formula>
    </cfRule>
  </conditionalFormatting>
  <conditionalFormatting sqref="J20:J21">
    <cfRule type="containsBlanks" dxfId="25" priority="35">
      <formula>LEN(TRIM(J20))=0</formula>
    </cfRule>
  </conditionalFormatting>
  <conditionalFormatting sqref="D18">
    <cfRule type="cellIs" dxfId="24" priority="29" operator="greaterThan">
      <formula>$F$17</formula>
    </cfRule>
    <cfRule type="containsBlanks" dxfId="23" priority="30">
      <formula>LEN(TRIM(D18))=0</formula>
    </cfRule>
  </conditionalFormatting>
  <conditionalFormatting sqref="J11">
    <cfRule type="cellIs" dxfId="22" priority="28" operator="lessThan">
      <formula>$K$11</formula>
    </cfRule>
  </conditionalFormatting>
  <conditionalFormatting sqref="J12">
    <cfRule type="cellIs" dxfId="21" priority="25" operator="lessThan">
      <formula>$K$11</formula>
    </cfRule>
  </conditionalFormatting>
  <conditionalFormatting sqref="D24">
    <cfRule type="cellIs" dxfId="20" priority="22" operator="lessThan">
      <formula>$F$24</formula>
    </cfRule>
    <cfRule type="containsBlanks" dxfId="19" priority="23">
      <formula>LEN(TRIM(D24))=0</formula>
    </cfRule>
  </conditionalFormatting>
  <conditionalFormatting sqref="J24">
    <cfRule type="cellIs" dxfId="18" priority="17" operator="lessThan">
      <formula>$K$24</formula>
    </cfRule>
    <cfRule type="containsBlanks" dxfId="17" priority="21">
      <formula>LEN(TRIM(J24))=0</formula>
    </cfRule>
  </conditionalFormatting>
  <conditionalFormatting sqref="D14">
    <cfRule type="cellIs" dxfId="16" priority="16" operator="greaterThan">
      <formula>$F$14</formula>
    </cfRule>
  </conditionalFormatting>
  <conditionalFormatting sqref="D15">
    <cfRule type="cellIs" dxfId="15" priority="15" operator="greaterThan">
      <formula>$F$15</formula>
    </cfRule>
  </conditionalFormatting>
  <conditionalFormatting sqref="J20">
    <cfRule type="cellIs" dxfId="14" priority="12" operator="lessThan">
      <formula>$K$20</formula>
    </cfRule>
  </conditionalFormatting>
  <conditionalFormatting sqref="J21">
    <cfRule type="cellIs" dxfId="13" priority="11" operator="lessThan">
      <formula>$K$21</formula>
    </cfRule>
  </conditionalFormatting>
  <conditionalFormatting sqref="N11">
    <cfRule type="containsBlanks" dxfId="12" priority="8">
      <formula>LEN(TRIM(N11))=0</formula>
    </cfRule>
  </conditionalFormatting>
  <conditionalFormatting sqref="N11">
    <cfRule type="cellIs" dxfId="11" priority="7" operator="lessThan">
      <formula>$N$12</formula>
    </cfRule>
  </conditionalFormatting>
  <conditionalFormatting sqref="N14">
    <cfRule type="containsBlanks" dxfId="10" priority="6">
      <formula>LEN(TRIM(N14))=0</formula>
    </cfRule>
  </conditionalFormatting>
  <conditionalFormatting sqref="N14">
    <cfRule type="cellIs" dxfId="9" priority="5" operator="lessThan">
      <formula>$N$15</formula>
    </cfRule>
  </conditionalFormatting>
  <conditionalFormatting sqref="D4">
    <cfRule type="containsBlanks" dxfId="8" priority="4">
      <formula>LEN(TRIM(D4))=0</formula>
    </cfRule>
  </conditionalFormatting>
  <conditionalFormatting sqref="D9">
    <cfRule type="containsBlanks" dxfId="7" priority="1">
      <formula>LEN(TRIM(D9))=0</formula>
    </cfRule>
  </conditionalFormatting>
  <conditionalFormatting sqref="J14">
    <cfRule type="cellIs" dxfId="6" priority="56" operator="lessThan">
      <formula>$K$14</formula>
    </cfRule>
  </conditionalFormatting>
  <conditionalFormatting sqref="J15">
    <cfRule type="cellIs" dxfId="5" priority="57" operator="lessThan">
      <formula>$K$15</formula>
    </cfRule>
  </conditionalFormatting>
  <conditionalFormatting sqref="J17">
    <cfRule type="cellIs" dxfId="4" priority="58" operator="lessThan">
      <formula>$K$17</formula>
    </cfRule>
  </conditionalFormatting>
  <conditionalFormatting sqref="J18">
    <cfRule type="cellIs" dxfId="3" priority="59" operator="lessThan">
      <formula>$K$18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workbookViewId="0">
      <selection activeCell="F2" sqref="F2"/>
    </sheetView>
  </sheetViews>
  <sheetFormatPr defaultColWidth="9.140625" defaultRowHeight="15" x14ac:dyDescent="0.25"/>
  <cols>
    <col min="1" max="1" width="9.140625" style="129"/>
    <col min="2" max="4" width="26.42578125" style="129" customWidth="1"/>
    <col min="5" max="6" width="16.140625" style="129" customWidth="1"/>
    <col min="7" max="7" width="26.42578125" style="129" customWidth="1"/>
    <col min="8" max="9" width="16.140625" style="129" customWidth="1"/>
    <col min="10" max="10" width="4.5703125" style="129" customWidth="1"/>
    <col min="11" max="11" width="46.7109375" style="129" customWidth="1"/>
    <col min="12" max="16384" width="9.140625" style="129"/>
  </cols>
  <sheetData>
    <row r="2" spans="2:11" ht="46.5" x14ac:dyDescent="0.7">
      <c r="B2" s="136" t="s">
        <v>132</v>
      </c>
    </row>
    <row r="4" spans="2:11" ht="87.75" customHeight="1" x14ac:dyDescent="0.35">
      <c r="B4" s="130" t="s">
        <v>133</v>
      </c>
      <c r="C4" s="130" t="s">
        <v>134</v>
      </c>
      <c r="D4" s="130" t="s">
        <v>135</v>
      </c>
      <c r="E4" s="130" t="s">
        <v>15</v>
      </c>
      <c r="F4" s="130" t="s">
        <v>16</v>
      </c>
      <c r="G4" s="130" t="s">
        <v>136</v>
      </c>
      <c r="H4" s="130" t="s">
        <v>15</v>
      </c>
      <c r="I4" s="130" t="s">
        <v>16</v>
      </c>
    </row>
    <row r="5" spans="2:11" ht="15.75" customHeight="1" x14ac:dyDescent="0.35">
      <c r="B5" s="130"/>
      <c r="C5" s="130"/>
    </row>
    <row r="6" spans="2:11" ht="18.75" x14ac:dyDescent="0.3">
      <c r="B6" s="131">
        <v>0.05</v>
      </c>
      <c r="C6" s="132">
        <f>Metric!E19</f>
        <v>0</v>
      </c>
      <c r="D6" s="133" t="str">
        <f>Metric!H19</f>
        <v/>
      </c>
      <c r="E6" s="133" t="str">
        <f>Metric!F19</f>
        <v/>
      </c>
      <c r="F6" s="133" t="str">
        <f>Metric!G19</f>
        <v/>
      </c>
      <c r="G6" s="132">
        <f>Metric!I19</f>
        <v>0</v>
      </c>
      <c r="H6" s="132" t="str">
        <f>Metric!J19</f>
        <v/>
      </c>
      <c r="I6" s="132" t="str">
        <f>Metric!K19</f>
        <v/>
      </c>
      <c r="K6" s="134" t="s">
        <v>137</v>
      </c>
    </row>
    <row r="7" spans="2:11" ht="18.75" x14ac:dyDescent="0.3">
      <c r="B7" s="131">
        <v>0.1</v>
      </c>
      <c r="C7" s="132">
        <f>Metric!E20</f>
        <v>0</v>
      </c>
      <c r="D7" s="133" t="str">
        <f>Metric!H20</f>
        <v/>
      </c>
      <c r="E7" s="133" t="str">
        <f>Metric!F20</f>
        <v/>
      </c>
      <c r="F7" s="133" t="str">
        <f>Metric!G20</f>
        <v/>
      </c>
      <c r="G7" s="132">
        <f>Metric!I20</f>
        <v>0</v>
      </c>
      <c r="H7" s="132" t="str">
        <f>Metric!J20</f>
        <v/>
      </c>
      <c r="I7" s="132" t="str">
        <f>Metric!K20</f>
        <v/>
      </c>
      <c r="K7" s="134" t="s">
        <v>139</v>
      </c>
    </row>
    <row r="8" spans="2:11" ht="18.75" x14ac:dyDescent="0.3">
      <c r="B8" s="131">
        <v>0.2</v>
      </c>
      <c r="C8" s="132">
        <f>Metric!E21</f>
        <v>0</v>
      </c>
      <c r="D8" s="133" t="str">
        <f>Metric!H21</f>
        <v/>
      </c>
      <c r="E8" s="133" t="str">
        <f>Metric!F21</f>
        <v/>
      </c>
      <c r="F8" s="133" t="str">
        <f>Metric!G21</f>
        <v/>
      </c>
      <c r="G8" s="132">
        <f>Metric!I21</f>
        <v>0</v>
      </c>
      <c r="H8" s="132" t="str">
        <f>Metric!J21</f>
        <v/>
      </c>
      <c r="I8" s="132" t="str">
        <f>Metric!K21</f>
        <v/>
      </c>
      <c r="K8" s="134" t="s">
        <v>33</v>
      </c>
    </row>
    <row r="9" spans="2:11" ht="18.75" x14ac:dyDescent="0.3">
      <c r="B9" s="131">
        <v>0.3</v>
      </c>
      <c r="C9" s="132">
        <f>Metric!E22</f>
        <v>0</v>
      </c>
      <c r="D9" s="133" t="str">
        <f>Metric!H22</f>
        <v/>
      </c>
      <c r="E9" s="133" t="str">
        <f>Metric!F22</f>
        <v/>
      </c>
      <c r="F9" s="133" t="str">
        <f>Metric!G22</f>
        <v/>
      </c>
      <c r="G9" s="132">
        <f>Metric!I22</f>
        <v>0</v>
      </c>
      <c r="H9" s="132" t="str">
        <f>Metric!J22</f>
        <v/>
      </c>
      <c r="I9" s="132" t="str">
        <f>Metric!K22</f>
        <v/>
      </c>
      <c r="K9" s="134" t="s">
        <v>34</v>
      </c>
    </row>
    <row r="10" spans="2:11" ht="18.75" x14ac:dyDescent="0.3">
      <c r="B10" s="131">
        <v>0.4</v>
      </c>
      <c r="C10" s="132">
        <f>Metric!E23</f>
        <v>0</v>
      </c>
      <c r="D10" s="133" t="str">
        <f>Metric!H23</f>
        <v/>
      </c>
      <c r="E10" s="133" t="str">
        <f>Metric!F23</f>
        <v/>
      </c>
      <c r="F10" s="133" t="str">
        <f>Metric!G23</f>
        <v/>
      </c>
      <c r="G10" s="132">
        <f>Metric!I23</f>
        <v>0</v>
      </c>
      <c r="H10" s="132" t="str">
        <f>Metric!J23</f>
        <v/>
      </c>
      <c r="I10" s="132" t="str">
        <f>Metric!K23</f>
        <v/>
      </c>
    </row>
    <row r="11" spans="2:11" ht="18.75" x14ac:dyDescent="0.3">
      <c r="B11" s="131">
        <v>0.5</v>
      </c>
      <c r="C11" s="132">
        <f>Metric!E24</f>
        <v>0</v>
      </c>
      <c r="D11" s="133" t="str">
        <f>Metric!H24</f>
        <v/>
      </c>
      <c r="E11" s="133" t="str">
        <f>Metric!F24</f>
        <v/>
      </c>
      <c r="F11" s="133" t="str">
        <f>Metric!G24</f>
        <v/>
      </c>
      <c r="G11" s="132">
        <f>Metric!I24</f>
        <v>0</v>
      </c>
      <c r="H11" s="132" t="str">
        <f>Metric!J24</f>
        <v/>
      </c>
      <c r="I11" s="132" t="str">
        <f>Metric!K24</f>
        <v/>
      </c>
    </row>
    <row r="12" spans="2:11" ht="18.75" x14ac:dyDescent="0.3">
      <c r="B12" s="131">
        <v>0.6</v>
      </c>
      <c r="C12" s="132">
        <f>Metric!E25</f>
        <v>0</v>
      </c>
      <c r="D12" s="133" t="str">
        <f>Metric!H25</f>
        <v/>
      </c>
      <c r="E12" s="133" t="str">
        <f>Metric!F25</f>
        <v/>
      </c>
      <c r="F12" s="133" t="str">
        <f>Metric!G25</f>
        <v/>
      </c>
      <c r="G12" s="132">
        <f>Metric!I25</f>
        <v>0</v>
      </c>
      <c r="H12" s="132" t="str">
        <f>Metric!J25</f>
        <v/>
      </c>
      <c r="I12" s="132" t="str">
        <f>Metric!K25</f>
        <v/>
      </c>
    </row>
    <row r="13" spans="2:11" ht="18.75" x14ac:dyDescent="0.3">
      <c r="B13" s="131">
        <v>0.7</v>
      </c>
      <c r="C13" s="132">
        <f>Metric!E26</f>
        <v>0</v>
      </c>
      <c r="D13" s="133" t="str">
        <f>Metric!H26</f>
        <v/>
      </c>
      <c r="E13" s="133" t="str">
        <f>Metric!F26</f>
        <v/>
      </c>
      <c r="F13" s="133" t="str">
        <f>Metric!G26</f>
        <v/>
      </c>
      <c r="G13" s="132">
        <f>Metric!I26</f>
        <v>0</v>
      </c>
      <c r="H13" s="132" t="str">
        <f>Metric!J26</f>
        <v/>
      </c>
      <c r="I13" s="132" t="str">
        <f>Metric!K26</f>
        <v/>
      </c>
    </row>
    <row r="14" spans="2:11" ht="18.75" x14ac:dyDescent="0.3">
      <c r="B14" s="131">
        <v>0.8</v>
      </c>
      <c r="C14" s="132">
        <f>Metric!E27</f>
        <v>0</v>
      </c>
      <c r="D14" s="133" t="str">
        <f>Metric!H27</f>
        <v/>
      </c>
      <c r="E14" s="133" t="str">
        <f>Metric!F27</f>
        <v/>
      </c>
      <c r="F14" s="133" t="str">
        <f>Metric!G27</f>
        <v/>
      </c>
      <c r="G14" s="132">
        <f>Metric!I27</f>
        <v>0</v>
      </c>
      <c r="H14" s="132" t="str">
        <f>Metric!J27</f>
        <v/>
      </c>
      <c r="I14" s="132" t="str">
        <f>Metric!K27</f>
        <v/>
      </c>
    </row>
    <row r="15" spans="2:11" ht="18.75" x14ac:dyDescent="0.3">
      <c r="B15" s="131">
        <v>0.9</v>
      </c>
      <c r="C15" s="132">
        <f>Metric!E28</f>
        <v>0</v>
      </c>
      <c r="D15" s="133" t="str">
        <f>Metric!H28</f>
        <v/>
      </c>
      <c r="E15" s="133" t="str">
        <f>Metric!F28</f>
        <v/>
      </c>
      <c r="F15" s="133" t="str">
        <f>Metric!G28</f>
        <v/>
      </c>
      <c r="G15" s="132">
        <f>Metric!I28</f>
        <v>0</v>
      </c>
      <c r="H15" s="132" t="str">
        <f>Metric!J28</f>
        <v/>
      </c>
      <c r="I15" s="132" t="str">
        <f>Metric!K28</f>
        <v/>
      </c>
    </row>
    <row r="16" spans="2:11" ht="18.75" x14ac:dyDescent="0.3">
      <c r="B16" s="131">
        <v>1</v>
      </c>
      <c r="C16" s="132">
        <f>Metric!E29</f>
        <v>0</v>
      </c>
      <c r="D16" s="133" t="str">
        <f>Metric!H29</f>
        <v/>
      </c>
      <c r="E16" s="133" t="str">
        <f>Metric!F29</f>
        <v/>
      </c>
      <c r="F16" s="133" t="str">
        <f>Metric!G29</f>
        <v/>
      </c>
      <c r="G16" s="132">
        <f>Metric!I29</f>
        <v>0</v>
      </c>
      <c r="H16" s="132" t="str">
        <f>Metric!J29</f>
        <v/>
      </c>
      <c r="I16" s="132" t="str">
        <f>Metric!K29</f>
        <v/>
      </c>
    </row>
    <row r="17" spans="2:9" ht="18.75" x14ac:dyDescent="0.3">
      <c r="B17" s="131">
        <v>1.2</v>
      </c>
      <c r="C17" s="132">
        <f>Metric!E30</f>
        <v>0</v>
      </c>
      <c r="D17" s="133" t="str">
        <f>Metric!H30</f>
        <v/>
      </c>
      <c r="E17" s="133" t="str">
        <f>Metric!F30</f>
        <v/>
      </c>
      <c r="F17" s="133" t="str">
        <f>Metric!G30</f>
        <v/>
      </c>
      <c r="G17" s="132">
        <f>Metric!I30</f>
        <v>0</v>
      </c>
      <c r="H17" s="132" t="str">
        <f>Metric!J30</f>
        <v/>
      </c>
      <c r="I17" s="132" t="str">
        <f>Metric!K30</f>
        <v/>
      </c>
    </row>
    <row r="18" spans="2:9" ht="18.75" x14ac:dyDescent="0.3">
      <c r="B18" s="131">
        <v>1.4</v>
      </c>
      <c r="C18" s="132">
        <f>Metric!E31</f>
        <v>0</v>
      </c>
      <c r="D18" s="133" t="str">
        <f>Metric!H31</f>
        <v/>
      </c>
      <c r="E18" s="133" t="str">
        <f>Metric!F31</f>
        <v/>
      </c>
      <c r="F18" s="133" t="str">
        <f>Metric!G31</f>
        <v/>
      </c>
      <c r="G18" s="132">
        <f>Metric!I31</f>
        <v>0</v>
      </c>
      <c r="H18" s="132" t="str">
        <f>Metric!J31</f>
        <v/>
      </c>
      <c r="I18" s="132" t="str">
        <f>Metric!K31</f>
        <v/>
      </c>
    </row>
    <row r="19" spans="2:9" ht="18.75" x14ac:dyDescent="0.3">
      <c r="B19" s="131">
        <v>1.6</v>
      </c>
      <c r="C19" s="132">
        <f>Metric!E32</f>
        <v>0</v>
      </c>
      <c r="D19" s="133" t="str">
        <f>Metric!H32</f>
        <v/>
      </c>
      <c r="E19" s="133" t="str">
        <f>Metric!F32</f>
        <v/>
      </c>
      <c r="F19" s="133" t="str">
        <f>Metric!G32</f>
        <v/>
      </c>
      <c r="G19" s="132">
        <f>Metric!I32</f>
        <v>0</v>
      </c>
      <c r="H19" s="132" t="str">
        <f>Metric!J32</f>
        <v/>
      </c>
      <c r="I19" s="132" t="str">
        <f>Metric!K32</f>
        <v/>
      </c>
    </row>
    <row r="20" spans="2:9" ht="18.75" x14ac:dyDescent="0.3">
      <c r="B20" s="131">
        <v>1.8</v>
      </c>
      <c r="C20" s="132">
        <f>Metric!E33</f>
        <v>0</v>
      </c>
      <c r="D20" s="133" t="str">
        <f>Metric!H33</f>
        <v/>
      </c>
      <c r="E20" s="133" t="str">
        <f>Metric!F33</f>
        <v/>
      </c>
      <c r="F20" s="133" t="str">
        <f>Metric!G33</f>
        <v/>
      </c>
      <c r="G20" s="132">
        <f>Metric!I33</f>
        <v>0</v>
      </c>
      <c r="H20" s="132" t="str">
        <f>Metric!J33</f>
        <v/>
      </c>
      <c r="I20" s="132" t="str">
        <f>Metric!K33</f>
        <v/>
      </c>
    </row>
    <row r="21" spans="2:9" ht="18.75" x14ac:dyDescent="0.3">
      <c r="B21" s="131">
        <v>2</v>
      </c>
      <c r="C21" s="132">
        <f>Metric!E34</f>
        <v>0</v>
      </c>
      <c r="D21" s="133" t="str">
        <f>Metric!H34</f>
        <v/>
      </c>
      <c r="E21" s="133" t="str">
        <f>Metric!F34</f>
        <v/>
      </c>
      <c r="F21" s="133" t="str">
        <f>Metric!G34</f>
        <v/>
      </c>
      <c r="G21" s="132">
        <f>Metric!I34</f>
        <v>0</v>
      </c>
      <c r="H21" s="132" t="str">
        <f>Metric!J34</f>
        <v/>
      </c>
      <c r="I21" s="132" t="str">
        <f>Metric!K34</f>
        <v/>
      </c>
    </row>
    <row r="22" spans="2:9" ht="18.75" x14ac:dyDescent="0.3">
      <c r="B22" s="131">
        <v>2.2000000000000002</v>
      </c>
      <c r="C22" s="132">
        <f>Metric!E35</f>
        <v>0</v>
      </c>
      <c r="D22" s="133" t="str">
        <f>Metric!H35</f>
        <v/>
      </c>
      <c r="E22" s="133" t="str">
        <f>Metric!F35</f>
        <v/>
      </c>
      <c r="F22" s="133" t="str">
        <f>Metric!G35</f>
        <v/>
      </c>
      <c r="G22" s="132">
        <f>Metric!I35</f>
        <v>0</v>
      </c>
      <c r="H22" s="132" t="str">
        <f>Metric!J35</f>
        <v/>
      </c>
      <c r="I22" s="132" t="str">
        <f>Metric!K35</f>
        <v/>
      </c>
    </row>
    <row r="23" spans="2:9" ht="18.75" x14ac:dyDescent="0.3">
      <c r="B23" s="131">
        <v>2.4</v>
      </c>
      <c r="C23" s="132">
        <f>Metric!E36</f>
        <v>0</v>
      </c>
      <c r="D23" s="133" t="str">
        <f>Metric!H36</f>
        <v/>
      </c>
      <c r="E23" s="133" t="str">
        <f>Metric!F36</f>
        <v/>
      </c>
      <c r="F23" s="133" t="str">
        <f>Metric!G36</f>
        <v/>
      </c>
      <c r="G23" s="132">
        <f>Metric!I36</f>
        <v>0</v>
      </c>
      <c r="H23" s="132" t="str">
        <f>Metric!J36</f>
        <v/>
      </c>
      <c r="I23" s="132" t="str">
        <f>Metric!K36</f>
        <v/>
      </c>
    </row>
    <row r="24" spans="2:9" ht="18.75" x14ac:dyDescent="0.3">
      <c r="B24" s="131">
        <v>2.6</v>
      </c>
      <c r="C24" s="132">
        <f>Metric!E37</f>
        <v>0</v>
      </c>
      <c r="D24" s="133" t="str">
        <f>Metric!H37</f>
        <v/>
      </c>
      <c r="E24" s="133" t="str">
        <f>Metric!F37</f>
        <v/>
      </c>
      <c r="F24" s="133" t="str">
        <f>Metric!G37</f>
        <v/>
      </c>
      <c r="G24" s="132">
        <f>Metric!I37</f>
        <v>0</v>
      </c>
      <c r="H24" s="132" t="str">
        <f>Metric!J37</f>
        <v/>
      </c>
      <c r="I24" s="132" t="str">
        <f>Metric!K37</f>
        <v/>
      </c>
    </row>
    <row r="25" spans="2:9" ht="18.75" x14ac:dyDescent="0.3">
      <c r="B25" s="131">
        <v>2.8</v>
      </c>
      <c r="C25" s="132">
        <f>Metric!E38</f>
        <v>0</v>
      </c>
      <c r="D25" s="133" t="str">
        <f>Metric!H38</f>
        <v/>
      </c>
      <c r="E25" s="133" t="str">
        <f>Metric!F38</f>
        <v/>
      </c>
      <c r="F25" s="133" t="str">
        <f>Metric!G38</f>
        <v/>
      </c>
      <c r="G25" s="132">
        <f>Metric!I38</f>
        <v>0</v>
      </c>
      <c r="H25" s="132" t="str">
        <f>Metric!J38</f>
        <v/>
      </c>
      <c r="I25" s="132" t="str">
        <f>Metric!K38</f>
        <v/>
      </c>
    </row>
    <row r="26" spans="2:9" ht="18.75" x14ac:dyDescent="0.3">
      <c r="B26" s="131">
        <v>3</v>
      </c>
      <c r="C26" s="132">
        <f>Metric!E39</f>
        <v>0</v>
      </c>
      <c r="D26" s="133" t="str">
        <f>Metric!H39</f>
        <v/>
      </c>
      <c r="E26" s="133" t="str">
        <f>Metric!F39</f>
        <v/>
      </c>
      <c r="F26" s="133" t="str">
        <f>Metric!G39</f>
        <v/>
      </c>
      <c r="G26" s="132">
        <f>Metric!I39</f>
        <v>0</v>
      </c>
      <c r="H26" s="132" t="str">
        <f>Metric!J39</f>
        <v/>
      </c>
      <c r="I26" s="132" t="str">
        <f>Metric!K39</f>
        <v/>
      </c>
    </row>
    <row r="27" spans="2:9" ht="18.75" x14ac:dyDescent="0.3">
      <c r="B27" s="131">
        <v>3.2</v>
      </c>
      <c r="C27" s="132">
        <f>Metric!E40</f>
        <v>0</v>
      </c>
      <c r="D27" s="133" t="str">
        <f>Metric!H40</f>
        <v/>
      </c>
      <c r="E27" s="133" t="str">
        <f>Metric!F40</f>
        <v/>
      </c>
      <c r="F27" s="133" t="str">
        <f>Metric!G40</f>
        <v/>
      </c>
      <c r="G27" s="132">
        <f>Metric!I40</f>
        <v>0</v>
      </c>
      <c r="H27" s="132" t="str">
        <f>Metric!J40</f>
        <v/>
      </c>
      <c r="I27" s="132" t="str">
        <f>Metric!K40</f>
        <v/>
      </c>
    </row>
    <row r="28" spans="2:9" ht="18.75" x14ac:dyDescent="0.3">
      <c r="B28" s="131">
        <v>3.4</v>
      </c>
      <c r="C28" s="132">
        <f>Metric!E41</f>
        <v>0</v>
      </c>
      <c r="D28" s="133" t="str">
        <f>Metric!H41</f>
        <v/>
      </c>
      <c r="E28" s="133" t="str">
        <f>Metric!F41</f>
        <v/>
      </c>
      <c r="F28" s="133" t="str">
        <f>Metric!G41</f>
        <v/>
      </c>
      <c r="G28" s="132">
        <f>Metric!I41</f>
        <v>0</v>
      </c>
      <c r="H28" s="132" t="str">
        <f>Metric!J41</f>
        <v/>
      </c>
      <c r="I28" s="132" t="str">
        <f>Metric!K41</f>
        <v/>
      </c>
    </row>
    <row r="29" spans="2:9" ht="18.75" x14ac:dyDescent="0.3">
      <c r="B29" s="131">
        <v>3.6</v>
      </c>
      <c r="C29" s="132">
        <f>Metric!E42</f>
        <v>0</v>
      </c>
      <c r="D29" s="133" t="str">
        <f>Metric!H42</f>
        <v/>
      </c>
      <c r="E29" s="133" t="str">
        <f>Metric!F42</f>
        <v/>
      </c>
      <c r="F29" s="133" t="str">
        <f>Metric!G42</f>
        <v/>
      </c>
      <c r="G29" s="132">
        <f>Metric!I42</f>
        <v>0</v>
      </c>
      <c r="H29" s="132" t="str">
        <f>Metric!J42</f>
        <v/>
      </c>
      <c r="I29" s="132" t="str">
        <f>Metric!K42</f>
        <v/>
      </c>
    </row>
    <row r="30" spans="2:9" ht="18.75" x14ac:dyDescent="0.3">
      <c r="B30" s="131">
        <v>3.8</v>
      </c>
      <c r="C30" s="132">
        <f>Metric!E43</f>
        <v>0</v>
      </c>
      <c r="D30" s="133" t="str">
        <f>Metric!H43</f>
        <v/>
      </c>
      <c r="E30" s="133" t="str">
        <f>Metric!F43</f>
        <v/>
      </c>
      <c r="F30" s="133" t="str">
        <f>Metric!G43</f>
        <v/>
      </c>
      <c r="G30" s="132">
        <f>Metric!I43</f>
        <v>0</v>
      </c>
      <c r="H30" s="132" t="str">
        <f>Metric!J43</f>
        <v/>
      </c>
      <c r="I30" s="132" t="str">
        <f>Metric!K43</f>
        <v/>
      </c>
    </row>
    <row r="31" spans="2:9" ht="18.75" x14ac:dyDescent="0.3">
      <c r="B31" s="131">
        <v>4</v>
      </c>
      <c r="C31" s="132">
        <f>Metric!E44</f>
        <v>0</v>
      </c>
      <c r="D31" s="133" t="str">
        <f>Metric!H44</f>
        <v/>
      </c>
      <c r="E31" s="133" t="str">
        <f>Metric!F44</f>
        <v/>
      </c>
      <c r="F31" s="133" t="str">
        <f>Metric!G44</f>
        <v/>
      </c>
      <c r="G31" s="132">
        <f>Metric!I44</f>
        <v>0</v>
      </c>
      <c r="H31" s="132" t="str">
        <f>Metric!J44</f>
        <v/>
      </c>
      <c r="I31" s="132" t="str">
        <f>Metric!K44</f>
        <v/>
      </c>
    </row>
    <row r="32" spans="2:9" ht="18.75" x14ac:dyDescent="0.3">
      <c r="B32" s="131">
        <v>4.2</v>
      </c>
      <c r="C32" s="132">
        <f>Metric!E45</f>
        <v>0</v>
      </c>
      <c r="D32" s="133" t="str">
        <f>Metric!H45</f>
        <v/>
      </c>
      <c r="E32" s="133" t="str">
        <f>Metric!F45</f>
        <v/>
      </c>
      <c r="F32" s="133" t="str">
        <f>Metric!G45</f>
        <v/>
      </c>
      <c r="G32" s="132">
        <f>Metric!I45</f>
        <v>0</v>
      </c>
      <c r="H32" s="132" t="str">
        <f>Metric!J45</f>
        <v/>
      </c>
      <c r="I32" s="132" t="str">
        <f>Metric!K45</f>
        <v/>
      </c>
    </row>
    <row r="33" spans="2:9" ht="18.75" x14ac:dyDescent="0.3">
      <c r="B33" s="131">
        <v>4.4000000000000004</v>
      </c>
      <c r="C33" s="132">
        <f>Metric!E46</f>
        <v>0</v>
      </c>
      <c r="D33" s="133" t="str">
        <f>Metric!H46</f>
        <v/>
      </c>
      <c r="E33" s="133" t="str">
        <f>Metric!F46</f>
        <v/>
      </c>
      <c r="F33" s="133" t="str">
        <f>Metric!G46</f>
        <v/>
      </c>
      <c r="G33" s="132">
        <f>Metric!I46</f>
        <v>0</v>
      </c>
      <c r="H33" s="132" t="str">
        <f>Metric!J46</f>
        <v/>
      </c>
      <c r="I33" s="132" t="str">
        <f>Metric!K46</f>
        <v/>
      </c>
    </row>
  </sheetData>
  <sheetProtection password="ECBA" sheet="1" objects="1" scenarios="1" selectLockedCells="1" selectUnlockedCells="1"/>
  <conditionalFormatting sqref="I6:I33">
    <cfRule type="cellIs" dxfId="2" priority="2" operator="lessThanOrEqual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OrEqual" id="{5E5AA1D1-A890-4E7D-9536-77155646240D}">
            <xm:f>'Data Entry'!$I$11</xm:f>
            <x14:dxf>
              <font>
                <b/>
                <i val="0"/>
                <color rgb="FFFF0000"/>
              </font>
            </x14:dxf>
          </x14:cfRule>
          <xm:sqref>H6:H33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48"/>
  <sheetViews>
    <sheetView showGridLines="0" topLeftCell="A30" zoomScaleNormal="100" workbookViewId="0">
      <selection activeCell="C19" sqref="C19:D46"/>
    </sheetView>
  </sheetViews>
  <sheetFormatPr defaultColWidth="9.140625" defaultRowHeight="15" x14ac:dyDescent="0.25"/>
  <cols>
    <col min="1" max="1" width="9.140625" style="1"/>
    <col min="2" max="3" width="10.7109375" style="1" customWidth="1"/>
    <col min="4" max="4" width="13.7109375" style="1" customWidth="1"/>
    <col min="5" max="6" width="16.7109375" style="1" customWidth="1"/>
    <col min="7" max="7" width="10.7109375" style="1" customWidth="1"/>
    <col min="8" max="8" width="15.7109375" style="1" customWidth="1"/>
    <col min="9" max="12" width="10.7109375" style="1" customWidth="1"/>
    <col min="13" max="13" width="9.7109375" style="1" customWidth="1"/>
    <col min="14" max="14" width="6.7109375" style="1" customWidth="1"/>
    <col min="15" max="15" width="9.7109375" style="1" customWidth="1"/>
    <col min="16" max="16" width="8.7109375" style="1" customWidth="1"/>
    <col min="17" max="17" width="14.7109375" style="1" customWidth="1"/>
    <col min="18" max="18" width="18.28515625" style="1" customWidth="1"/>
    <col min="19" max="19" width="13.7109375" style="1" customWidth="1"/>
    <col min="20" max="21" width="8.7109375" style="1" customWidth="1"/>
    <col min="22" max="16384" width="9.140625" style="1"/>
  </cols>
  <sheetData>
    <row r="1" spans="1:21" ht="22.15" customHeight="1" thickBot="1" x14ac:dyDescent="0.35">
      <c r="B1" s="159" t="s">
        <v>19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76"/>
      <c r="Q1" s="176"/>
      <c r="R1" s="176"/>
      <c r="S1" s="176"/>
      <c r="T1" s="176"/>
      <c r="U1" s="176"/>
    </row>
    <row r="2" spans="1:21" ht="45" customHeight="1" thickBot="1" x14ac:dyDescent="0.35">
      <c r="B2" s="180" t="s">
        <v>0</v>
      </c>
      <c r="C2" s="181"/>
      <c r="D2" s="183"/>
      <c r="E2" s="177" t="s">
        <v>3</v>
      </c>
      <c r="F2" s="178"/>
      <c r="G2" s="178"/>
      <c r="H2" s="179"/>
      <c r="I2" s="180" t="s">
        <v>8</v>
      </c>
      <c r="J2" s="181"/>
      <c r="K2" s="183"/>
      <c r="L2" s="182"/>
      <c r="M2" s="180" t="s">
        <v>7</v>
      </c>
      <c r="N2" s="181"/>
      <c r="O2" s="182"/>
      <c r="Q2" s="39"/>
      <c r="R2" s="192" t="s">
        <v>57</v>
      </c>
      <c r="S2" s="193"/>
      <c r="T2" s="194"/>
      <c r="U2" s="39"/>
    </row>
    <row r="3" spans="1:21" ht="75" customHeight="1" x14ac:dyDescent="0.25">
      <c r="B3" s="190" t="s">
        <v>1</v>
      </c>
      <c r="C3" s="190" t="s">
        <v>2</v>
      </c>
      <c r="D3" s="3" t="s">
        <v>17</v>
      </c>
      <c r="E3" s="169" t="s">
        <v>54</v>
      </c>
      <c r="F3" s="4" t="s">
        <v>42</v>
      </c>
      <c r="G3" s="5" t="s">
        <v>43</v>
      </c>
      <c r="H3" s="187" t="s">
        <v>87</v>
      </c>
      <c r="I3" s="188"/>
      <c r="J3" s="6" t="s">
        <v>6</v>
      </c>
      <c r="K3" s="5" t="s">
        <v>55</v>
      </c>
      <c r="L3" s="7"/>
      <c r="M3" s="8" t="s">
        <v>4</v>
      </c>
      <c r="N3" s="3"/>
      <c r="O3" s="55" t="s">
        <v>5</v>
      </c>
      <c r="P3" s="65"/>
      <c r="Q3" s="65"/>
      <c r="R3" s="89" t="s">
        <v>58</v>
      </c>
      <c r="S3" s="35" t="s">
        <v>60</v>
      </c>
      <c r="T3" s="90"/>
      <c r="U3" s="13"/>
    </row>
    <row r="4" spans="1:21" ht="16.149999999999999" customHeight="1" thickBot="1" x14ac:dyDescent="0.3">
      <c r="B4" s="191"/>
      <c r="C4" s="191"/>
      <c r="D4" s="73"/>
      <c r="E4" s="189"/>
      <c r="F4" s="10">
        <f>'Data Entry'!C5</f>
        <v>0</v>
      </c>
      <c r="G4" s="11"/>
      <c r="H4" s="53"/>
      <c r="I4" s="53"/>
      <c r="J4" s="76"/>
      <c r="K4" s="77"/>
      <c r="L4" s="78"/>
      <c r="M4" s="79"/>
      <c r="N4" s="80"/>
      <c r="O4" s="87"/>
      <c r="P4" s="13"/>
      <c r="Q4" s="13"/>
      <c r="R4" s="91">
        <f>F6/4</f>
        <v>0</v>
      </c>
      <c r="S4" s="92">
        <f>SUM(F6/40)/2</f>
        <v>0</v>
      </c>
      <c r="T4" s="93" t="s">
        <v>59</v>
      </c>
      <c r="U4" s="88" t="s">
        <v>61</v>
      </c>
    </row>
    <row r="5" spans="1:21" ht="15" customHeight="1" thickBot="1" x14ac:dyDescent="0.35">
      <c r="A5" s="52" t="s">
        <v>35</v>
      </c>
      <c r="B5" s="9">
        <f>'Data Entry'!C11</f>
        <v>0</v>
      </c>
      <c r="C5" s="71">
        <f>'Data Entry'!C10</f>
        <v>0</v>
      </c>
      <c r="D5" s="74">
        <f>B5*C5</f>
        <v>0</v>
      </c>
      <c r="E5" s="72" t="s">
        <v>35</v>
      </c>
      <c r="F5" s="66">
        <f>'Data Entry'!C7</f>
        <v>0</v>
      </c>
      <c r="G5" s="104" t="str">
        <f>IFERROR(SUM(F5/D5),"")</f>
        <v/>
      </c>
      <c r="H5" s="52" t="s">
        <v>35</v>
      </c>
      <c r="I5" s="22">
        <f>LOOKUP(F4,Tables!D3:D73,Tables!F3:F73)</f>
        <v>40</v>
      </c>
      <c r="J5" s="81">
        <f>F5/10</f>
        <v>0</v>
      </c>
      <c r="K5" s="82">
        <f>F5*0.18/2</f>
        <v>0</v>
      </c>
      <c r="L5" s="82"/>
      <c r="M5" s="82">
        <f>F5/10</f>
        <v>0</v>
      </c>
      <c r="N5" s="83"/>
      <c r="O5" s="86">
        <f>F5*1.5/40</f>
        <v>0</v>
      </c>
      <c r="P5" s="88" t="s">
        <v>56</v>
      </c>
      <c r="Q5" s="13"/>
      <c r="R5" s="13"/>
      <c r="S5" s="13"/>
      <c r="T5" s="13"/>
      <c r="U5" s="13"/>
    </row>
    <row r="6" spans="1:21" thickBot="1" x14ac:dyDescent="0.35">
      <c r="A6" s="49" t="s">
        <v>36</v>
      </c>
      <c r="B6" s="9">
        <f>'Data Entry'!D11</f>
        <v>0</v>
      </c>
      <c r="C6" s="71">
        <f>'Data Entry'!D10</f>
        <v>0</v>
      </c>
      <c r="D6" s="75">
        <f>B6*C6</f>
        <v>0</v>
      </c>
      <c r="E6" s="49" t="s">
        <v>36</v>
      </c>
      <c r="F6" s="2">
        <f>'Data Entry'!D7</f>
        <v>0</v>
      </c>
      <c r="G6" s="104" t="str">
        <f>IFERROR(SUM(F6/D6),"")</f>
        <v/>
      </c>
      <c r="H6" s="49" t="s">
        <v>36</v>
      </c>
      <c r="I6" s="54">
        <f>LOOKUP(F4,Tables!D3:D73,Tables!H3:H73)</f>
        <v>40</v>
      </c>
      <c r="J6" s="60">
        <f>F6/12</f>
        <v>0</v>
      </c>
      <c r="K6" s="59">
        <f>F6*0.15/2</f>
        <v>0</v>
      </c>
      <c r="L6" s="59"/>
      <c r="M6" s="59">
        <f>F6/10</f>
        <v>0</v>
      </c>
      <c r="N6" s="84"/>
      <c r="O6" s="85">
        <f>F6*1.5/40</f>
        <v>0</v>
      </c>
      <c r="P6" s="88" t="s">
        <v>56</v>
      </c>
      <c r="R6" s="88"/>
    </row>
    <row r="7" spans="1:21" ht="75" customHeight="1" x14ac:dyDescent="0.25">
      <c r="C7" s="169" t="s">
        <v>23</v>
      </c>
      <c r="D7" s="171" t="s">
        <v>24</v>
      </c>
      <c r="E7" s="171" t="s">
        <v>21</v>
      </c>
      <c r="F7" s="171" t="s">
        <v>22</v>
      </c>
      <c r="G7" s="173"/>
      <c r="I7" s="184" t="s">
        <v>20</v>
      </c>
      <c r="J7" s="185"/>
      <c r="K7" s="185"/>
      <c r="L7" s="185"/>
      <c r="M7" s="185" t="s">
        <v>52</v>
      </c>
      <c r="N7" s="185"/>
      <c r="O7" s="186"/>
      <c r="Q7" s="161" t="s">
        <v>28</v>
      </c>
      <c r="R7" s="162"/>
      <c r="S7" s="162"/>
      <c r="T7" s="162" t="s">
        <v>29</v>
      </c>
      <c r="U7" s="175"/>
    </row>
    <row r="8" spans="1:21" ht="30" customHeight="1" thickBot="1" x14ac:dyDescent="0.3">
      <c r="C8" s="170"/>
      <c r="D8" s="172"/>
      <c r="E8" s="172"/>
      <c r="F8" s="172"/>
      <c r="G8" s="174"/>
      <c r="I8" s="63" t="s">
        <v>27</v>
      </c>
      <c r="J8" s="48" t="s">
        <v>44</v>
      </c>
      <c r="K8" s="41"/>
      <c r="L8" s="16"/>
      <c r="M8" s="16" t="s">
        <v>25</v>
      </c>
      <c r="N8" s="15"/>
      <c r="O8" s="17" t="s">
        <v>118</v>
      </c>
      <c r="Q8" s="18" t="s">
        <v>49</v>
      </c>
      <c r="R8" s="19" t="s">
        <v>50</v>
      </c>
      <c r="S8" s="19"/>
      <c r="T8" s="20" t="s">
        <v>51</v>
      </c>
      <c r="U8" s="21" t="s">
        <v>53</v>
      </c>
    </row>
    <row r="9" spans="1:21" ht="16.149999999999999" customHeight="1" thickBot="1" x14ac:dyDescent="0.3">
      <c r="B9" s="52" t="s">
        <v>35</v>
      </c>
      <c r="C9" s="67">
        <f>'Data Entry'!C14</f>
        <v>0</v>
      </c>
      <c r="D9" s="67">
        <f>'Data Entry'!C16</f>
        <v>0</v>
      </c>
      <c r="E9" s="67">
        <f>'Data Entry'!C20</f>
        <v>0</v>
      </c>
      <c r="F9" s="67">
        <f>'Data Entry'!C21</f>
        <v>0</v>
      </c>
      <c r="G9" s="69"/>
      <c r="H9" s="56" t="s">
        <v>35</v>
      </c>
      <c r="I9" s="58" t="str">
        <f>IFERROR(SUM($F$5/$E$9),"")</f>
        <v/>
      </c>
      <c r="J9" s="58" t="str">
        <f>IFERROR(SUM($F$9/$F$5)*100,"")</f>
        <v/>
      </c>
      <c r="K9" s="58"/>
      <c r="L9" s="58"/>
      <c r="M9" s="58" t="str">
        <f>IFERROR(SUM($F$5/$C$9),"")</f>
        <v/>
      </c>
      <c r="N9" s="58"/>
      <c r="O9" s="58" t="str">
        <f>IF('Data Entry'!C16="","",ROUNDUP(F5/D9,0))</f>
        <v/>
      </c>
      <c r="Q9" s="62" t="s">
        <v>45</v>
      </c>
      <c r="R9" s="64" t="s">
        <v>46</v>
      </c>
      <c r="S9" s="22"/>
      <c r="T9" s="61" t="s">
        <v>47</v>
      </c>
      <c r="U9" s="12">
        <f>LOOKUP(F4,Tables!J3:J73,Tables!O3:O73)</f>
        <v>1.5</v>
      </c>
    </row>
    <row r="10" spans="1:21" x14ac:dyDescent="0.25">
      <c r="B10" s="49" t="s">
        <v>36</v>
      </c>
      <c r="C10" s="68">
        <f>'Data Entry'!D14</f>
        <v>0</v>
      </c>
      <c r="D10" s="68">
        <f>'Data Entry'!D16</f>
        <v>0</v>
      </c>
      <c r="E10" s="68">
        <f>'Data Entry'!D20</f>
        <v>0</v>
      </c>
      <c r="F10" s="68">
        <f>'Data Entry'!D21</f>
        <v>0</v>
      </c>
      <c r="G10" s="70"/>
      <c r="H10" s="57" t="s">
        <v>36</v>
      </c>
      <c r="I10" s="59" t="str">
        <f>IFERROR(SUM($F$6/$E$10),"")</f>
        <v/>
      </c>
      <c r="J10" s="59" t="str">
        <f>IFERROR(SUM($F$10/$F$6)*100,"")</f>
        <v/>
      </c>
      <c r="K10" s="59"/>
      <c r="L10" s="60"/>
      <c r="M10" s="60" t="str">
        <f>IFERROR(SUM($F$6/$C$10),"")</f>
        <v/>
      </c>
      <c r="N10" s="59"/>
      <c r="O10" s="58" t="str">
        <f>IF('Data Entry'!D16="","",ROUNDUP(F6/D10,0))</f>
        <v/>
      </c>
      <c r="Q10" s="44" t="s">
        <v>48</v>
      </c>
    </row>
    <row r="12" spans="1:21" x14ac:dyDescent="0.25">
      <c r="R12" s="37" t="s">
        <v>32</v>
      </c>
    </row>
    <row r="13" spans="1:21" ht="15.75" thickBot="1" x14ac:dyDescent="0.3">
      <c r="R13" s="37" t="s">
        <v>33</v>
      </c>
    </row>
    <row r="14" spans="1:21" ht="16.149999999999999" customHeight="1" thickBot="1" x14ac:dyDescent="0.3">
      <c r="B14" s="159" t="s">
        <v>18</v>
      </c>
      <c r="C14" s="160"/>
      <c r="D14" s="160"/>
      <c r="E14" s="160"/>
      <c r="F14" s="160"/>
      <c r="G14" s="160"/>
      <c r="H14" s="160"/>
      <c r="I14" s="160"/>
      <c r="J14" s="160"/>
      <c r="K14" s="40"/>
      <c r="L14" s="13"/>
      <c r="M14" s="13"/>
      <c r="R14" s="37" t="s">
        <v>34</v>
      </c>
    </row>
    <row r="15" spans="1:21" ht="75" customHeight="1" x14ac:dyDescent="0.25">
      <c r="B15" s="23"/>
      <c r="C15" s="24"/>
      <c r="D15" s="14" t="s">
        <v>14</v>
      </c>
      <c r="E15" s="25">
        <f>'Data Entry'!I5</f>
        <v>0</v>
      </c>
      <c r="F15" s="14" t="s">
        <v>26</v>
      </c>
      <c r="G15" s="25">
        <f>'Data Entry'!I8</f>
        <v>0</v>
      </c>
      <c r="H15" s="24"/>
      <c r="I15" s="14" t="s">
        <v>13</v>
      </c>
      <c r="J15" s="25">
        <f>'Data Entry'!I11</f>
        <v>0</v>
      </c>
      <c r="K15" s="43"/>
      <c r="L15" s="13"/>
      <c r="M15" s="13"/>
    </row>
    <row r="16" spans="1:21" x14ac:dyDescent="0.25">
      <c r="B16" s="26"/>
      <c r="C16" s="13"/>
      <c r="D16" s="13"/>
      <c r="E16" s="13"/>
      <c r="F16" s="13"/>
      <c r="G16" s="13"/>
      <c r="H16" s="13"/>
      <c r="I16" s="13"/>
      <c r="J16" s="13"/>
      <c r="K16" s="27"/>
      <c r="L16" s="13"/>
      <c r="M16" s="13"/>
    </row>
    <row r="17" spans="2:13" ht="45" customHeight="1" x14ac:dyDescent="0.25">
      <c r="B17" s="26"/>
      <c r="C17" s="163" t="s">
        <v>9</v>
      </c>
      <c r="D17" s="164" t="s">
        <v>10</v>
      </c>
      <c r="E17" s="165" t="s">
        <v>11</v>
      </c>
      <c r="F17" s="166" t="s">
        <v>12</v>
      </c>
      <c r="G17" s="167"/>
      <c r="H17" s="167"/>
      <c r="I17" s="167"/>
      <c r="J17" s="167"/>
      <c r="K17" s="168"/>
      <c r="L17" s="39"/>
      <c r="M17" s="13"/>
    </row>
    <row r="18" spans="2:13" ht="70.150000000000006" customHeight="1" x14ac:dyDescent="0.25">
      <c r="B18" s="26"/>
      <c r="C18" s="163"/>
      <c r="D18" s="164"/>
      <c r="E18" s="165"/>
      <c r="F18" s="28" t="s">
        <v>15</v>
      </c>
      <c r="G18" s="28" t="s">
        <v>16</v>
      </c>
      <c r="H18" s="28" t="s">
        <v>31</v>
      </c>
      <c r="I18" s="35" t="s">
        <v>30</v>
      </c>
      <c r="J18" s="42" t="s">
        <v>15</v>
      </c>
      <c r="K18" s="36" t="s">
        <v>16</v>
      </c>
      <c r="L18" s="13"/>
    </row>
    <row r="19" spans="2:13" ht="15" customHeight="1" x14ac:dyDescent="0.3">
      <c r="B19" s="26"/>
      <c r="C19" s="124">
        <v>0.05</v>
      </c>
      <c r="D19" s="126">
        <v>9.1356877161264741E-2</v>
      </c>
      <c r="E19" s="29">
        <f>SUM($F$5:$F$6)*D19</f>
        <v>0</v>
      </c>
      <c r="F19" s="29" t="str">
        <f>IFERROR(SUM(L19/H19),"")</f>
        <v/>
      </c>
      <c r="G19" s="29" t="str">
        <f>IFERROR(SUM($J$15-F19),"")</f>
        <v/>
      </c>
      <c r="H19" s="30" t="str">
        <f>IFERROR(IF(L19&lt;SUM($J$15/4),1,IF(L19&gt;SUM($J$15/1),4,IF(L19&gt;SUM($J$15/2),3,2))),"")</f>
        <v/>
      </c>
      <c r="I19" s="30">
        <f>$E$15</f>
        <v>0</v>
      </c>
      <c r="J19" s="29" t="str">
        <f>IFERROR(SUM(L19/I19),"")</f>
        <v/>
      </c>
      <c r="K19" s="38" t="str">
        <f>IFERROR(SUM($J$15-J19),"")</f>
        <v/>
      </c>
      <c r="L19" s="34" t="e">
        <f t="shared" ref="L19:L46" si="0">SUM($E19/$G$15)*SUM($J$15/$E$15)</f>
        <v>#DIV/0!</v>
      </c>
      <c r="M19" s="44" t="str">
        <f>IF(K19&lt;0,IF(K18=$K$18,$R$12,""),"")</f>
        <v/>
      </c>
    </row>
    <row r="20" spans="2:13" ht="15" customHeight="1" x14ac:dyDescent="0.3">
      <c r="B20" s="26"/>
      <c r="C20" s="124">
        <v>0.1</v>
      </c>
      <c r="D20" s="127">
        <v>0.15364334102736293</v>
      </c>
      <c r="E20" s="29">
        <f t="shared" ref="E20:E46" si="1">SUM($F$5:$F$6)*D20</f>
        <v>0</v>
      </c>
      <c r="F20" s="29" t="str">
        <f t="shared" ref="F20:F46" si="2">IFERROR(SUM(L20/H20),"")</f>
        <v/>
      </c>
      <c r="G20" s="29" t="str">
        <f t="shared" ref="G20:G46" si="3">IFERROR(SUM($J$15-F20),"")</f>
        <v/>
      </c>
      <c r="H20" s="30" t="str">
        <f t="shared" ref="H20:H46" si="4">IFERROR(IF(L20&lt;SUM($J$15/4),1,IF(L20&gt;SUM($J$15/1),4,IF(L20&gt;SUM($J$15/2),3,2))),"")</f>
        <v/>
      </c>
      <c r="I20" s="30">
        <f t="shared" ref="I20:I46" si="5">$E$15</f>
        <v>0</v>
      </c>
      <c r="J20" s="29" t="str">
        <f t="shared" ref="J20:J46" si="6">IFERROR(SUM(L20/I20),"")</f>
        <v/>
      </c>
      <c r="K20" s="38" t="str">
        <f t="shared" ref="K20:K46" si="7">IFERROR(SUM($J$15-J20),"")</f>
        <v/>
      </c>
      <c r="L20" s="34" t="e">
        <f t="shared" si="0"/>
        <v>#DIV/0!</v>
      </c>
      <c r="M20" s="45" t="str">
        <f>IF(K20&lt;0,IF(K19&gt;=0,$R$12,$R$13),"")</f>
        <v/>
      </c>
    </row>
    <row r="21" spans="2:13" ht="15" customHeight="1" x14ac:dyDescent="0.3">
      <c r="B21" s="26"/>
      <c r="C21" s="124">
        <v>0.2</v>
      </c>
      <c r="D21" s="127">
        <v>0.25839626939502697</v>
      </c>
      <c r="E21" s="29">
        <f t="shared" si="1"/>
        <v>0</v>
      </c>
      <c r="F21" s="29" t="str">
        <f t="shared" si="2"/>
        <v/>
      </c>
      <c r="G21" s="29" t="str">
        <f t="shared" si="3"/>
        <v/>
      </c>
      <c r="H21" s="30" t="str">
        <f t="shared" si="4"/>
        <v/>
      </c>
      <c r="I21" s="30">
        <f t="shared" si="5"/>
        <v>0</v>
      </c>
      <c r="J21" s="29" t="str">
        <f t="shared" si="6"/>
        <v/>
      </c>
      <c r="K21" s="38" t="str">
        <f t="shared" si="7"/>
        <v/>
      </c>
      <c r="L21" s="34" t="e">
        <f t="shared" si="0"/>
        <v>#DIV/0!</v>
      </c>
      <c r="M21" s="44" t="str">
        <f>IF(K21&lt;0,IF(K20&gt;=0,$R$12,IF(K19&gt;=0,$R$13,$R$14)),"")</f>
        <v/>
      </c>
    </row>
    <row r="22" spans="2:13" ht="15" customHeight="1" x14ac:dyDescent="0.3">
      <c r="B22" s="26"/>
      <c r="C22" s="124">
        <v>0.3</v>
      </c>
      <c r="D22" s="127">
        <v>0.35023108012598325</v>
      </c>
      <c r="E22" s="29">
        <f t="shared" si="1"/>
        <v>0</v>
      </c>
      <c r="F22" s="29" t="str">
        <f t="shared" si="2"/>
        <v/>
      </c>
      <c r="G22" s="29" t="str">
        <f t="shared" si="3"/>
        <v/>
      </c>
      <c r="H22" s="30" t="str">
        <f t="shared" si="4"/>
        <v/>
      </c>
      <c r="I22" s="30">
        <f t="shared" si="5"/>
        <v>0</v>
      </c>
      <c r="J22" s="29" t="str">
        <f t="shared" si="6"/>
        <v/>
      </c>
      <c r="K22" s="38" t="str">
        <f t="shared" si="7"/>
        <v/>
      </c>
      <c r="L22" s="34" t="e">
        <f t="shared" si="0"/>
        <v>#DIV/0!</v>
      </c>
      <c r="M22" s="44" t="str">
        <f t="shared" ref="M22:M46" si="8">IF(K22&lt;0,IF(K21&gt;=0,$R$12,IF(K20&gt;=0,$R$13,IF(K19&gt;=0,$R$14,""))),"")</f>
        <v/>
      </c>
    </row>
    <row r="23" spans="2:13" ht="15" customHeight="1" x14ac:dyDescent="0.3">
      <c r="B23" s="26"/>
      <c r="C23" s="124">
        <v>0.4</v>
      </c>
      <c r="D23" s="127">
        <v>0.43456899329842258</v>
      </c>
      <c r="E23" s="29">
        <f t="shared" si="1"/>
        <v>0</v>
      </c>
      <c r="F23" s="29" t="str">
        <f t="shared" si="2"/>
        <v/>
      </c>
      <c r="G23" s="29" t="str">
        <f t="shared" si="3"/>
        <v/>
      </c>
      <c r="H23" s="30" t="str">
        <f t="shared" si="4"/>
        <v/>
      </c>
      <c r="I23" s="30">
        <f t="shared" si="5"/>
        <v>0</v>
      </c>
      <c r="J23" s="29" t="str">
        <f t="shared" si="6"/>
        <v/>
      </c>
      <c r="K23" s="38" t="str">
        <f t="shared" si="7"/>
        <v/>
      </c>
      <c r="L23" s="34" t="e">
        <f t="shared" si="0"/>
        <v>#DIV/0!</v>
      </c>
      <c r="M23" s="44" t="str">
        <f t="shared" si="8"/>
        <v/>
      </c>
    </row>
    <row r="24" spans="2:13" ht="15" customHeight="1" x14ac:dyDescent="0.3">
      <c r="B24" s="26"/>
      <c r="C24" s="124">
        <v>0.5</v>
      </c>
      <c r="D24" s="127">
        <v>0.51373747368117539</v>
      </c>
      <c r="E24" s="29">
        <f t="shared" si="1"/>
        <v>0</v>
      </c>
      <c r="F24" s="29" t="str">
        <f t="shared" si="2"/>
        <v/>
      </c>
      <c r="G24" s="29" t="str">
        <f t="shared" si="3"/>
        <v/>
      </c>
      <c r="H24" s="30" t="str">
        <f t="shared" si="4"/>
        <v/>
      </c>
      <c r="I24" s="30">
        <f t="shared" si="5"/>
        <v>0</v>
      </c>
      <c r="J24" s="29" t="str">
        <f t="shared" si="6"/>
        <v/>
      </c>
      <c r="K24" s="38" t="str">
        <f t="shared" si="7"/>
        <v/>
      </c>
      <c r="L24" s="34" t="e">
        <f t="shared" si="0"/>
        <v>#DIV/0!</v>
      </c>
      <c r="M24" s="44" t="str">
        <f t="shared" si="8"/>
        <v/>
      </c>
    </row>
    <row r="25" spans="2:13" ht="15" customHeight="1" x14ac:dyDescent="0.3">
      <c r="B25" s="26"/>
      <c r="C25" s="124">
        <v>0.6</v>
      </c>
      <c r="D25" s="127">
        <v>0.5890161195767516</v>
      </c>
      <c r="E25" s="29">
        <f t="shared" si="1"/>
        <v>0</v>
      </c>
      <c r="F25" s="29" t="str">
        <f t="shared" si="2"/>
        <v/>
      </c>
      <c r="G25" s="29" t="str">
        <f t="shared" si="3"/>
        <v/>
      </c>
      <c r="H25" s="30" t="str">
        <f t="shared" si="4"/>
        <v/>
      </c>
      <c r="I25" s="30">
        <f t="shared" si="5"/>
        <v>0</v>
      </c>
      <c r="J25" s="29" t="str">
        <f t="shared" si="6"/>
        <v/>
      </c>
      <c r="K25" s="38" t="str">
        <f t="shared" si="7"/>
        <v/>
      </c>
      <c r="L25" s="34" t="e">
        <f t="shared" si="0"/>
        <v>#DIV/0!</v>
      </c>
      <c r="M25" s="44" t="str">
        <f t="shared" si="8"/>
        <v/>
      </c>
    </row>
    <row r="26" spans="2:13" ht="15" customHeight="1" x14ac:dyDescent="0.3">
      <c r="B26" s="26"/>
      <c r="C26" s="124">
        <v>0.7</v>
      </c>
      <c r="D26" s="127">
        <v>0.66120674090431564</v>
      </c>
      <c r="E26" s="29">
        <f t="shared" si="1"/>
        <v>0</v>
      </c>
      <c r="F26" s="29" t="str">
        <f t="shared" si="2"/>
        <v/>
      </c>
      <c r="G26" s="29" t="str">
        <f t="shared" si="3"/>
        <v/>
      </c>
      <c r="H26" s="30" t="str">
        <f t="shared" si="4"/>
        <v/>
      </c>
      <c r="I26" s="30">
        <f t="shared" si="5"/>
        <v>0</v>
      </c>
      <c r="J26" s="29" t="str">
        <f t="shared" si="6"/>
        <v/>
      </c>
      <c r="K26" s="38" t="str">
        <f t="shared" si="7"/>
        <v/>
      </c>
      <c r="L26" s="34" t="e">
        <f t="shared" si="0"/>
        <v>#DIV/0!</v>
      </c>
      <c r="M26" s="44" t="str">
        <f t="shared" si="8"/>
        <v/>
      </c>
    </row>
    <row r="27" spans="2:13" ht="15" customHeight="1" x14ac:dyDescent="0.3">
      <c r="B27" s="26"/>
      <c r="C27" s="124">
        <v>0.8</v>
      </c>
      <c r="D27" s="127">
        <v>0.73085501729011793</v>
      </c>
      <c r="E27" s="29">
        <f t="shared" si="1"/>
        <v>0</v>
      </c>
      <c r="F27" s="29" t="str">
        <f t="shared" si="2"/>
        <v/>
      </c>
      <c r="G27" s="29" t="str">
        <f t="shared" si="3"/>
        <v/>
      </c>
      <c r="H27" s="30" t="str">
        <f t="shared" si="4"/>
        <v/>
      </c>
      <c r="I27" s="30">
        <f t="shared" si="5"/>
        <v>0</v>
      </c>
      <c r="J27" s="29" t="str">
        <f t="shared" si="6"/>
        <v/>
      </c>
      <c r="K27" s="38" t="str">
        <f t="shared" si="7"/>
        <v/>
      </c>
      <c r="L27" s="34" t="e">
        <f t="shared" si="0"/>
        <v>#DIV/0!</v>
      </c>
      <c r="M27" s="44" t="str">
        <f t="shared" si="8"/>
        <v/>
      </c>
    </row>
    <row r="28" spans="2:13" ht="15" customHeight="1" x14ac:dyDescent="0.3">
      <c r="B28" s="26"/>
      <c r="C28" s="124">
        <v>0.9</v>
      </c>
      <c r="D28" s="127">
        <v>0.79835421871207313</v>
      </c>
      <c r="E28" s="29">
        <f t="shared" si="1"/>
        <v>0</v>
      </c>
      <c r="F28" s="29" t="str">
        <f t="shared" si="2"/>
        <v/>
      </c>
      <c r="G28" s="29" t="str">
        <f t="shared" si="3"/>
        <v/>
      </c>
      <c r="H28" s="30" t="str">
        <f t="shared" si="4"/>
        <v/>
      </c>
      <c r="I28" s="30">
        <f t="shared" si="5"/>
        <v>0</v>
      </c>
      <c r="J28" s="29" t="str">
        <f t="shared" si="6"/>
        <v/>
      </c>
      <c r="K28" s="38" t="str">
        <f t="shared" si="7"/>
        <v/>
      </c>
      <c r="L28" s="34" t="e">
        <f t="shared" si="0"/>
        <v>#DIV/0!</v>
      </c>
      <c r="M28" s="44" t="str">
        <f t="shared" si="8"/>
        <v/>
      </c>
    </row>
    <row r="29" spans="2:13" ht="15" customHeight="1" x14ac:dyDescent="0.3">
      <c r="B29" s="26"/>
      <c r="C29" s="124">
        <v>1</v>
      </c>
      <c r="D29" s="127">
        <v>0.86399999999999999</v>
      </c>
      <c r="E29" s="29">
        <f t="shared" si="1"/>
        <v>0</v>
      </c>
      <c r="F29" s="29" t="str">
        <f t="shared" si="2"/>
        <v/>
      </c>
      <c r="G29" s="29" t="str">
        <f t="shared" si="3"/>
        <v/>
      </c>
      <c r="H29" s="30" t="str">
        <f t="shared" si="4"/>
        <v/>
      </c>
      <c r="I29" s="30">
        <f t="shared" si="5"/>
        <v>0</v>
      </c>
      <c r="J29" s="29" t="str">
        <f t="shared" si="6"/>
        <v/>
      </c>
      <c r="K29" s="38" t="str">
        <f t="shared" si="7"/>
        <v/>
      </c>
      <c r="L29" s="34" t="e">
        <f t="shared" si="0"/>
        <v>#DIV/0!</v>
      </c>
      <c r="M29" s="44" t="str">
        <f t="shared" si="8"/>
        <v/>
      </c>
    </row>
    <row r="30" spans="2:13" ht="15" customHeight="1" x14ac:dyDescent="0.3">
      <c r="B30" s="26"/>
      <c r="C30" s="124">
        <v>1.2</v>
      </c>
      <c r="D30" s="127">
        <v>0.99060308695748756</v>
      </c>
      <c r="E30" s="29">
        <f t="shared" si="1"/>
        <v>0</v>
      </c>
      <c r="F30" s="29" t="str">
        <f t="shared" si="2"/>
        <v/>
      </c>
      <c r="G30" s="29" t="str">
        <f t="shared" si="3"/>
        <v/>
      </c>
      <c r="H30" s="30" t="str">
        <f t="shared" si="4"/>
        <v/>
      </c>
      <c r="I30" s="30">
        <f t="shared" si="5"/>
        <v>0</v>
      </c>
      <c r="J30" s="29" t="str">
        <f t="shared" si="6"/>
        <v/>
      </c>
      <c r="K30" s="38" t="str">
        <f t="shared" si="7"/>
        <v/>
      </c>
      <c r="L30" s="34" t="e">
        <f t="shared" si="0"/>
        <v>#DIV/0!</v>
      </c>
      <c r="M30" s="44" t="str">
        <f t="shared" si="8"/>
        <v/>
      </c>
    </row>
    <row r="31" spans="2:13" ht="15" customHeight="1" x14ac:dyDescent="0.3">
      <c r="B31" s="26"/>
      <c r="C31" s="124">
        <v>1.4</v>
      </c>
      <c r="D31" s="127">
        <v>1.1120127563360613</v>
      </c>
      <c r="E31" s="29">
        <f t="shared" si="1"/>
        <v>0</v>
      </c>
      <c r="F31" s="29" t="str">
        <f t="shared" si="2"/>
        <v/>
      </c>
      <c r="G31" s="29" t="str">
        <f t="shared" si="3"/>
        <v/>
      </c>
      <c r="H31" s="30" t="str">
        <f t="shared" si="4"/>
        <v/>
      </c>
      <c r="I31" s="30">
        <f t="shared" si="5"/>
        <v>0</v>
      </c>
      <c r="J31" s="29" t="str">
        <f t="shared" si="6"/>
        <v/>
      </c>
      <c r="K31" s="38" t="str">
        <f t="shared" si="7"/>
        <v/>
      </c>
      <c r="L31" s="34" t="e">
        <f t="shared" si="0"/>
        <v>#DIV/0!</v>
      </c>
      <c r="M31" s="44" t="str">
        <f t="shared" si="8"/>
        <v/>
      </c>
    </row>
    <row r="32" spans="2:13" ht="15" customHeight="1" x14ac:dyDescent="0.3">
      <c r="B32" s="26"/>
      <c r="C32" s="124">
        <v>1.6</v>
      </c>
      <c r="D32" s="127">
        <v>1.2291467282189035</v>
      </c>
      <c r="E32" s="29">
        <f t="shared" si="1"/>
        <v>0</v>
      </c>
      <c r="F32" s="29" t="str">
        <f t="shared" si="2"/>
        <v/>
      </c>
      <c r="G32" s="29" t="str">
        <f t="shared" si="3"/>
        <v/>
      </c>
      <c r="H32" s="30" t="str">
        <f t="shared" si="4"/>
        <v/>
      </c>
      <c r="I32" s="30">
        <f t="shared" si="5"/>
        <v>0</v>
      </c>
      <c r="J32" s="29" t="str">
        <f t="shared" si="6"/>
        <v/>
      </c>
      <c r="K32" s="38" t="str">
        <f t="shared" si="7"/>
        <v/>
      </c>
      <c r="L32" s="34" t="e">
        <f t="shared" si="0"/>
        <v>#DIV/0!</v>
      </c>
      <c r="M32" s="44" t="str">
        <f t="shared" si="8"/>
        <v/>
      </c>
    </row>
    <row r="33" spans="2:13" ht="15" customHeight="1" x14ac:dyDescent="0.3">
      <c r="B33" s="26"/>
      <c r="C33" s="124">
        <v>1.8</v>
      </c>
      <c r="D33" s="127">
        <v>1.3426664012353249</v>
      </c>
      <c r="E33" s="29">
        <f t="shared" si="1"/>
        <v>0</v>
      </c>
      <c r="F33" s="29" t="str">
        <f t="shared" si="2"/>
        <v/>
      </c>
      <c r="G33" s="29" t="str">
        <f t="shared" si="3"/>
        <v/>
      </c>
      <c r="H33" s="30" t="str">
        <f t="shared" si="4"/>
        <v/>
      </c>
      <c r="I33" s="30">
        <f t="shared" si="5"/>
        <v>0</v>
      </c>
      <c r="J33" s="29" t="str">
        <f t="shared" si="6"/>
        <v/>
      </c>
      <c r="K33" s="38" t="str">
        <f t="shared" si="7"/>
        <v/>
      </c>
      <c r="L33" s="34" t="e">
        <f t="shared" si="0"/>
        <v>#DIV/0!</v>
      </c>
      <c r="M33" s="44" t="str">
        <f t="shared" si="8"/>
        <v/>
      </c>
    </row>
    <row r="34" spans="2:13" ht="15" customHeight="1" x14ac:dyDescent="0.3">
      <c r="B34" s="26"/>
      <c r="C34" s="124">
        <v>2</v>
      </c>
      <c r="D34" s="127">
        <v>1.4530690055584188</v>
      </c>
      <c r="E34" s="29">
        <f t="shared" si="1"/>
        <v>0</v>
      </c>
      <c r="F34" s="29" t="str">
        <f t="shared" si="2"/>
        <v/>
      </c>
      <c r="G34" s="29" t="str">
        <f t="shared" si="3"/>
        <v/>
      </c>
      <c r="H34" s="30" t="str">
        <f t="shared" si="4"/>
        <v/>
      </c>
      <c r="I34" s="30">
        <f t="shared" si="5"/>
        <v>0</v>
      </c>
      <c r="J34" s="29" t="str">
        <f t="shared" si="6"/>
        <v/>
      </c>
      <c r="K34" s="38" t="str">
        <f t="shared" si="7"/>
        <v/>
      </c>
      <c r="L34" s="34" t="e">
        <f t="shared" si="0"/>
        <v>#DIV/0!</v>
      </c>
      <c r="M34" s="44" t="str">
        <f t="shared" si="8"/>
        <v/>
      </c>
    </row>
    <row r="35" spans="2:13" ht="15" customHeight="1" x14ac:dyDescent="0.3">
      <c r="B35" s="26"/>
      <c r="C35" s="124">
        <v>2.2000000000000002</v>
      </c>
      <c r="D35" s="127">
        <v>1.5607406903653487</v>
      </c>
      <c r="E35" s="29">
        <f t="shared" si="1"/>
        <v>0</v>
      </c>
      <c r="F35" s="29" t="str">
        <f t="shared" si="2"/>
        <v/>
      </c>
      <c r="G35" s="29" t="str">
        <f t="shared" si="3"/>
        <v/>
      </c>
      <c r="H35" s="30" t="str">
        <f t="shared" si="4"/>
        <v/>
      </c>
      <c r="I35" s="30">
        <f t="shared" si="5"/>
        <v>0</v>
      </c>
      <c r="J35" s="29" t="str">
        <f t="shared" si="6"/>
        <v/>
      </c>
      <c r="K35" s="38" t="str">
        <f t="shared" si="7"/>
        <v/>
      </c>
      <c r="L35" s="34" t="e">
        <f t="shared" si="0"/>
        <v>#DIV/0!</v>
      </c>
      <c r="M35" s="44" t="str">
        <f t="shared" si="8"/>
        <v/>
      </c>
    </row>
    <row r="36" spans="2:13" ht="15" customHeight="1" x14ac:dyDescent="0.3">
      <c r="B36" s="26"/>
      <c r="C36" s="124">
        <v>2.4</v>
      </c>
      <c r="D36" s="127">
        <v>1.6659891695236297</v>
      </c>
      <c r="E36" s="29">
        <f t="shared" si="1"/>
        <v>0</v>
      </c>
      <c r="F36" s="29" t="str">
        <f t="shared" si="2"/>
        <v/>
      </c>
      <c r="G36" s="29" t="str">
        <f t="shared" si="3"/>
        <v/>
      </c>
      <c r="H36" s="30" t="str">
        <f t="shared" si="4"/>
        <v/>
      </c>
      <c r="I36" s="30">
        <f t="shared" si="5"/>
        <v>0</v>
      </c>
      <c r="J36" s="29" t="str">
        <f t="shared" si="6"/>
        <v/>
      </c>
      <c r="K36" s="38" t="str">
        <f t="shared" si="7"/>
        <v/>
      </c>
      <c r="L36" s="34" t="e">
        <f t="shared" si="0"/>
        <v>#DIV/0!</v>
      </c>
      <c r="M36" s="44" t="str">
        <f t="shared" si="8"/>
        <v/>
      </c>
    </row>
    <row r="37" spans="2:13" ht="15" customHeight="1" x14ac:dyDescent="0.3">
      <c r="B37" s="26"/>
      <c r="C37" s="124">
        <v>2.6</v>
      </c>
      <c r="D37" s="127">
        <v>1.7690648499245059</v>
      </c>
      <c r="E37" s="29">
        <f t="shared" si="1"/>
        <v>0</v>
      </c>
      <c r="F37" s="29" t="str">
        <f t="shared" si="2"/>
        <v/>
      </c>
      <c r="G37" s="29" t="str">
        <f t="shared" si="3"/>
        <v/>
      </c>
      <c r="H37" s="30" t="str">
        <f t="shared" si="4"/>
        <v/>
      </c>
      <c r="I37" s="30">
        <f t="shared" si="5"/>
        <v>0</v>
      </c>
      <c r="J37" s="29" t="str">
        <f t="shared" si="6"/>
        <v/>
      </c>
      <c r="K37" s="38" t="str">
        <f t="shared" si="7"/>
        <v/>
      </c>
      <c r="L37" s="34" t="e">
        <f t="shared" si="0"/>
        <v>#DIV/0!</v>
      </c>
      <c r="M37" s="44" t="str">
        <f t="shared" si="8"/>
        <v/>
      </c>
    </row>
    <row r="38" spans="2:13" ht="15" customHeight="1" x14ac:dyDescent="0.3">
      <c r="B38" s="26"/>
      <c r="C38" s="124">
        <v>2.8</v>
      </c>
      <c r="D38" s="127">
        <v>1.8701750810387927</v>
      </c>
      <c r="E38" s="29">
        <f t="shared" si="1"/>
        <v>0</v>
      </c>
      <c r="F38" s="29" t="str">
        <f t="shared" si="2"/>
        <v/>
      </c>
      <c r="G38" s="29" t="str">
        <f t="shared" si="3"/>
        <v/>
      </c>
      <c r="H38" s="30" t="str">
        <f t="shared" si="4"/>
        <v/>
      </c>
      <c r="I38" s="30">
        <f t="shared" si="5"/>
        <v>0</v>
      </c>
      <c r="J38" s="29" t="str">
        <f t="shared" si="6"/>
        <v/>
      </c>
      <c r="K38" s="38" t="str">
        <f t="shared" si="7"/>
        <v/>
      </c>
      <c r="L38" s="34" t="e">
        <f t="shared" si="0"/>
        <v>#DIV/0!</v>
      </c>
      <c r="M38" s="44" t="str">
        <f>IF(K38&lt;0,IF(K37&gt;=0,$R$12,IF(K36&gt;=0,$R$13,IF(K35&gt;=0,$R$14,""))),"")</f>
        <v/>
      </c>
    </row>
    <row r="39" spans="2:13" ht="15" customHeight="1" x14ac:dyDescent="0.3">
      <c r="B39" s="26"/>
      <c r="C39" s="124">
        <v>3</v>
      </c>
      <c r="D39" s="127">
        <v>1.9694940972089279</v>
      </c>
      <c r="E39" s="29">
        <f t="shared" si="1"/>
        <v>0</v>
      </c>
      <c r="F39" s="29" t="str">
        <f t="shared" si="2"/>
        <v/>
      </c>
      <c r="G39" s="29" t="str">
        <f t="shared" si="3"/>
        <v/>
      </c>
      <c r="H39" s="30" t="str">
        <f t="shared" si="4"/>
        <v/>
      </c>
      <c r="I39" s="30">
        <f t="shared" si="5"/>
        <v>0</v>
      </c>
      <c r="J39" s="29" t="str">
        <f t="shared" si="6"/>
        <v/>
      </c>
      <c r="K39" s="38" t="str">
        <f t="shared" si="7"/>
        <v/>
      </c>
      <c r="L39" s="34" t="e">
        <f t="shared" si="0"/>
        <v>#DIV/0!</v>
      </c>
      <c r="M39" s="44" t="str">
        <f t="shared" si="8"/>
        <v/>
      </c>
    </row>
    <row r="40" spans="2:13" ht="15" customHeight="1" x14ac:dyDescent="0.3">
      <c r="B40" s="26"/>
      <c r="C40" s="124">
        <v>3.2</v>
      </c>
      <c r="D40" s="127">
        <v>2.0671701551602153</v>
      </c>
      <c r="E40" s="29">
        <f t="shared" si="1"/>
        <v>0</v>
      </c>
      <c r="F40" s="29" t="str">
        <f t="shared" si="2"/>
        <v/>
      </c>
      <c r="G40" s="29" t="str">
        <f t="shared" si="3"/>
        <v/>
      </c>
      <c r="H40" s="30" t="str">
        <f t="shared" si="4"/>
        <v/>
      </c>
      <c r="I40" s="30">
        <f t="shared" si="5"/>
        <v>0</v>
      </c>
      <c r="J40" s="29" t="str">
        <f t="shared" si="6"/>
        <v/>
      </c>
      <c r="K40" s="38" t="str">
        <f t="shared" si="7"/>
        <v/>
      </c>
      <c r="L40" s="34" t="e">
        <f t="shared" si="0"/>
        <v>#DIV/0!</v>
      </c>
      <c r="M40" s="44" t="str">
        <f t="shared" si="8"/>
        <v/>
      </c>
    </row>
    <row r="41" spans="2:13" ht="15" customHeight="1" x14ac:dyDescent="0.3">
      <c r="B41" s="26"/>
      <c r="C41" s="124">
        <v>3.4</v>
      </c>
      <c r="D41" s="127">
        <v>2.1633307838262028</v>
      </c>
      <c r="E41" s="29">
        <f t="shared" si="1"/>
        <v>0</v>
      </c>
      <c r="F41" s="29" t="str">
        <f t="shared" si="2"/>
        <v/>
      </c>
      <c r="G41" s="29" t="str">
        <f t="shared" si="3"/>
        <v/>
      </c>
      <c r="H41" s="30" t="str">
        <f t="shared" si="4"/>
        <v/>
      </c>
      <c r="I41" s="30">
        <f t="shared" si="5"/>
        <v>0</v>
      </c>
      <c r="J41" s="29" t="str">
        <f t="shared" si="6"/>
        <v/>
      </c>
      <c r="K41" s="38" t="str">
        <f t="shared" si="7"/>
        <v/>
      </c>
      <c r="L41" s="34" t="e">
        <f t="shared" si="0"/>
        <v>#DIV/0!</v>
      </c>
      <c r="M41" s="44" t="str">
        <f t="shared" si="8"/>
        <v/>
      </c>
    </row>
    <row r="42" spans="2:13" ht="15" customHeight="1" x14ac:dyDescent="0.3">
      <c r="B42" s="26"/>
      <c r="C42" s="124">
        <v>3.6</v>
      </c>
      <c r="D42" s="127">
        <v>2.2580867273607805</v>
      </c>
      <c r="E42" s="29">
        <f t="shared" si="1"/>
        <v>0</v>
      </c>
      <c r="F42" s="29" t="str">
        <f t="shared" si="2"/>
        <v/>
      </c>
      <c r="G42" s="29" t="str">
        <f t="shared" si="3"/>
        <v/>
      </c>
      <c r="H42" s="30" t="str">
        <f t="shared" si="4"/>
        <v/>
      </c>
      <c r="I42" s="30">
        <f t="shared" si="5"/>
        <v>0</v>
      </c>
      <c r="J42" s="29" t="str">
        <f t="shared" si="6"/>
        <v/>
      </c>
      <c r="K42" s="38" t="str">
        <f t="shared" si="7"/>
        <v/>
      </c>
      <c r="L42" s="34" t="e">
        <f t="shared" si="0"/>
        <v>#DIV/0!</v>
      </c>
      <c r="M42" s="44" t="str">
        <f t="shared" si="8"/>
        <v/>
      </c>
    </row>
    <row r="43" spans="2:13" ht="15" customHeight="1" x14ac:dyDescent="0.3">
      <c r="B43" s="26"/>
      <c r="C43" s="124">
        <v>3.8</v>
      </c>
      <c r="D43" s="127">
        <v>2.351534961111382</v>
      </c>
      <c r="E43" s="29">
        <f t="shared" si="1"/>
        <v>0</v>
      </c>
      <c r="F43" s="29" t="str">
        <f t="shared" si="2"/>
        <v/>
      </c>
      <c r="G43" s="29" t="str">
        <f t="shared" si="3"/>
        <v/>
      </c>
      <c r="H43" s="30" t="str">
        <f t="shared" si="4"/>
        <v/>
      </c>
      <c r="I43" s="30">
        <f t="shared" si="5"/>
        <v>0</v>
      </c>
      <c r="J43" s="29" t="str">
        <f t="shared" si="6"/>
        <v/>
      </c>
      <c r="K43" s="38" t="str">
        <f t="shared" si="7"/>
        <v/>
      </c>
      <c r="L43" s="34" t="e">
        <f t="shared" si="0"/>
        <v>#DIV/0!</v>
      </c>
      <c r="M43" s="44" t="str">
        <f t="shared" si="8"/>
        <v/>
      </c>
    </row>
    <row r="44" spans="2:13" ht="15" customHeight="1" x14ac:dyDescent="0.3">
      <c r="B44" s="26"/>
      <c r="C44" s="124">
        <v>4</v>
      </c>
      <c r="D44" s="127">
        <v>2.443761035780708</v>
      </c>
      <c r="E44" s="29">
        <f t="shared" si="1"/>
        <v>0</v>
      </c>
      <c r="F44" s="29" t="str">
        <f t="shared" si="2"/>
        <v/>
      </c>
      <c r="G44" s="29" t="str">
        <f t="shared" si="3"/>
        <v/>
      </c>
      <c r="H44" s="30" t="str">
        <f t="shared" si="4"/>
        <v/>
      </c>
      <c r="I44" s="30">
        <f t="shared" si="5"/>
        <v>0</v>
      </c>
      <c r="J44" s="29" t="str">
        <f t="shared" si="6"/>
        <v/>
      </c>
      <c r="K44" s="38" t="str">
        <f t="shared" si="7"/>
        <v/>
      </c>
      <c r="L44" s="34" t="e">
        <f t="shared" si="0"/>
        <v>#DIV/0!</v>
      </c>
      <c r="M44" s="44" t="str">
        <f t="shared" si="8"/>
        <v/>
      </c>
    </row>
    <row r="45" spans="2:13" ht="15" customHeight="1" x14ac:dyDescent="0.3">
      <c r="B45" s="26"/>
      <c r="C45" s="124">
        <v>4.2</v>
      </c>
      <c r="D45" s="127">
        <v>2.5348409254917859</v>
      </c>
      <c r="E45" s="29">
        <f t="shared" si="1"/>
        <v>0</v>
      </c>
      <c r="F45" s="29" t="str">
        <f t="shared" si="2"/>
        <v/>
      </c>
      <c r="G45" s="29" t="str">
        <f t="shared" si="3"/>
        <v/>
      </c>
      <c r="H45" s="30" t="str">
        <f t="shared" si="4"/>
        <v/>
      </c>
      <c r="I45" s="30">
        <f t="shared" si="5"/>
        <v>0</v>
      </c>
      <c r="J45" s="29" t="str">
        <f t="shared" si="6"/>
        <v/>
      </c>
      <c r="K45" s="38" t="str">
        <f t="shared" si="7"/>
        <v/>
      </c>
      <c r="L45" s="34" t="e">
        <f t="shared" si="0"/>
        <v>#DIV/0!</v>
      </c>
      <c r="M45" s="44" t="str">
        <f t="shared" si="8"/>
        <v/>
      </c>
    </row>
    <row r="46" spans="2:13" ht="15" customHeight="1" thickBot="1" x14ac:dyDescent="0.35">
      <c r="B46" s="31"/>
      <c r="C46" s="125">
        <v>4.4000000000000004</v>
      </c>
      <c r="D46" s="128">
        <v>2.6248425033376583</v>
      </c>
      <c r="E46" s="29">
        <f t="shared" si="1"/>
        <v>0</v>
      </c>
      <c r="F46" s="11" t="str">
        <f t="shared" si="2"/>
        <v/>
      </c>
      <c r="G46" s="11" t="str">
        <f t="shared" si="3"/>
        <v/>
      </c>
      <c r="H46" s="32" t="str">
        <f t="shared" si="4"/>
        <v/>
      </c>
      <c r="I46" s="46">
        <f t="shared" si="5"/>
        <v>0</v>
      </c>
      <c r="J46" s="11" t="str">
        <f t="shared" si="6"/>
        <v/>
      </c>
      <c r="K46" s="47" t="str">
        <f t="shared" si="7"/>
        <v/>
      </c>
      <c r="L46" s="34" t="e">
        <f t="shared" si="0"/>
        <v>#DIV/0!</v>
      </c>
      <c r="M46" s="44" t="str">
        <f t="shared" si="8"/>
        <v/>
      </c>
    </row>
    <row r="47" spans="2:13" ht="14.45" x14ac:dyDescent="0.3">
      <c r="D47" s="33"/>
      <c r="M47" s="44" t="str">
        <f>IF(K47="",IF(K46&lt;0,IF(K45&gt;=0,$R$13,IF(K44&gt;=0,$R$14,"")),""),"")</f>
        <v/>
      </c>
    </row>
    <row r="48" spans="2:13" ht="14.45" x14ac:dyDescent="0.3">
      <c r="M48" s="44" t="str">
        <f>IF(K48="",IF(K47="",IF(K46&lt;0,IF(K45&gt;=0,$R$14,""),""),""),"")</f>
        <v/>
      </c>
    </row>
  </sheetData>
  <sheetProtection selectLockedCells="1"/>
  <mergeCells count="25">
    <mergeCell ref="T7:U7"/>
    <mergeCell ref="P1:U1"/>
    <mergeCell ref="E2:H2"/>
    <mergeCell ref="M2:O2"/>
    <mergeCell ref="I2:L2"/>
    <mergeCell ref="B1:O1"/>
    <mergeCell ref="B2:D2"/>
    <mergeCell ref="I7:L7"/>
    <mergeCell ref="M7:O7"/>
    <mergeCell ref="H3:I3"/>
    <mergeCell ref="E3:E4"/>
    <mergeCell ref="B3:B4"/>
    <mergeCell ref="C3:C4"/>
    <mergeCell ref="R2:T2"/>
    <mergeCell ref="B14:J14"/>
    <mergeCell ref="Q7:S7"/>
    <mergeCell ref="C17:C18"/>
    <mergeCell ref="D17:D18"/>
    <mergeCell ref="E17:E18"/>
    <mergeCell ref="F17:K17"/>
    <mergeCell ref="C7:C8"/>
    <mergeCell ref="D7:D8"/>
    <mergeCell ref="E7:E8"/>
    <mergeCell ref="F7:F8"/>
    <mergeCell ref="G7:G8"/>
  </mergeCells>
  <conditionalFormatting sqref="F19:K46">
    <cfRule type="expression" dxfId="0" priority="1">
      <formula>F19&lt;0</formula>
    </cfRule>
  </conditionalFormatting>
  <pageMargins left="0.25" right="0.25" top="0.1111111111111111" bottom="0.40277777777777779" header="0.5" footer="0.5"/>
  <pageSetup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PrintMetric">
                <anchor moveWithCells="1" sizeWithCells="1">
                  <from>
                    <xdr:col>1</xdr:col>
                    <xdr:colOff>514350</xdr:colOff>
                    <xdr:row>0</xdr:row>
                    <xdr:rowOff>19050</xdr:rowOff>
                  </from>
                  <to>
                    <xdr:col>3</xdr:col>
                    <xdr:colOff>0</xdr:colOff>
                    <xdr:row>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3"/>
  <sheetViews>
    <sheetView topLeftCell="A37" workbookViewId="0">
      <selection activeCell="C19" sqref="C19:D46"/>
    </sheetView>
  </sheetViews>
  <sheetFormatPr defaultRowHeight="15" x14ac:dyDescent="0.25"/>
  <cols>
    <col min="2" max="2" width="12.5703125" bestFit="1" customWidth="1"/>
    <col min="17" max="17" width="14" customWidth="1"/>
  </cols>
  <sheetData>
    <row r="1" spans="1:21" x14ac:dyDescent="0.25">
      <c r="A1" t="s">
        <v>37</v>
      </c>
      <c r="E1" s="195" t="s">
        <v>35</v>
      </c>
      <c r="F1" s="195"/>
      <c r="G1" s="195" t="s">
        <v>36</v>
      </c>
      <c r="H1" s="195"/>
      <c r="K1" t="s">
        <v>88</v>
      </c>
      <c r="M1" t="s">
        <v>93</v>
      </c>
      <c r="O1" t="s">
        <v>121</v>
      </c>
      <c r="R1" s="195" t="s">
        <v>111</v>
      </c>
      <c r="S1" s="195"/>
      <c r="T1" s="195" t="s">
        <v>112</v>
      </c>
      <c r="U1" s="195"/>
    </row>
    <row r="2" spans="1:21" ht="14.45" customHeight="1" x14ac:dyDescent="0.25">
      <c r="A2" t="s">
        <v>38</v>
      </c>
      <c r="B2" s="51" t="s">
        <v>35</v>
      </c>
      <c r="C2" s="51" t="s">
        <v>36</v>
      </c>
      <c r="D2" s="51" t="s">
        <v>38</v>
      </c>
      <c r="E2" s="51" t="s">
        <v>84</v>
      </c>
      <c r="F2" s="51" t="s">
        <v>85</v>
      </c>
      <c r="G2" s="51" t="s">
        <v>84</v>
      </c>
      <c r="H2" s="51" t="s">
        <v>85</v>
      </c>
      <c r="J2" t="s">
        <v>38</v>
      </c>
      <c r="K2" s="51" t="s">
        <v>92</v>
      </c>
      <c r="L2" s="51" t="s">
        <v>85</v>
      </c>
      <c r="M2" s="51" t="s">
        <v>92</v>
      </c>
      <c r="N2" s="51" t="s">
        <v>85</v>
      </c>
      <c r="O2" s="51" t="s">
        <v>85</v>
      </c>
      <c r="P2" s="51"/>
      <c r="Q2" s="51" t="s">
        <v>38</v>
      </c>
      <c r="R2" s="51" t="s">
        <v>35</v>
      </c>
      <c r="S2" s="51" t="s">
        <v>36</v>
      </c>
      <c r="T2" s="51" t="s">
        <v>35</v>
      </c>
      <c r="U2" s="51" t="s">
        <v>36</v>
      </c>
    </row>
    <row r="3" spans="1:21" x14ac:dyDescent="0.25">
      <c r="A3">
        <v>0</v>
      </c>
      <c r="B3" s="51">
        <v>40</v>
      </c>
      <c r="C3" s="51">
        <v>40</v>
      </c>
      <c r="D3" s="51">
        <v>0</v>
      </c>
      <c r="E3" s="51">
        <v>40</v>
      </c>
      <c r="F3" s="51">
        <v>40</v>
      </c>
      <c r="G3" s="51">
        <v>40</v>
      </c>
      <c r="H3" s="51">
        <v>40</v>
      </c>
      <c r="J3">
        <v>0</v>
      </c>
      <c r="K3" t="s">
        <v>89</v>
      </c>
      <c r="L3">
        <v>12</v>
      </c>
      <c r="M3" t="s">
        <v>94</v>
      </c>
      <c r="N3">
        <v>30</v>
      </c>
      <c r="O3">
        <v>1.5</v>
      </c>
      <c r="Q3">
        <v>0</v>
      </c>
      <c r="R3">
        <v>5</v>
      </c>
      <c r="S3">
        <v>5</v>
      </c>
      <c r="T3">
        <v>5</v>
      </c>
      <c r="U3">
        <v>4</v>
      </c>
    </row>
    <row r="4" spans="1:21" x14ac:dyDescent="0.25">
      <c r="A4">
        <v>1</v>
      </c>
      <c r="B4" s="51">
        <v>40</v>
      </c>
      <c r="C4" s="51">
        <v>40</v>
      </c>
      <c r="D4" s="51">
        <v>1</v>
      </c>
      <c r="E4" s="51">
        <v>40</v>
      </c>
      <c r="F4" s="51">
        <v>40</v>
      </c>
      <c r="G4" s="51">
        <v>40</v>
      </c>
      <c r="H4" s="51">
        <v>40</v>
      </c>
      <c r="J4">
        <v>1</v>
      </c>
      <c r="K4" t="s">
        <v>89</v>
      </c>
      <c r="L4">
        <v>12</v>
      </c>
      <c r="M4" t="s">
        <v>94</v>
      </c>
      <c r="N4">
        <v>30</v>
      </c>
      <c r="O4">
        <v>1.5</v>
      </c>
      <c r="Q4">
        <v>1</v>
      </c>
      <c r="R4">
        <v>5</v>
      </c>
      <c r="S4">
        <v>5</v>
      </c>
      <c r="T4">
        <v>5</v>
      </c>
      <c r="U4">
        <v>4</v>
      </c>
    </row>
    <row r="5" spans="1:21" x14ac:dyDescent="0.25">
      <c r="A5">
        <v>2</v>
      </c>
      <c r="B5" s="50" t="s">
        <v>39</v>
      </c>
      <c r="C5" t="s">
        <v>41</v>
      </c>
      <c r="D5">
        <v>2</v>
      </c>
      <c r="E5">
        <v>3</v>
      </c>
      <c r="F5">
        <v>4</v>
      </c>
      <c r="G5">
        <v>4</v>
      </c>
      <c r="H5">
        <v>7</v>
      </c>
      <c r="J5">
        <v>2</v>
      </c>
      <c r="K5" t="s">
        <v>89</v>
      </c>
      <c r="L5">
        <v>12</v>
      </c>
      <c r="M5" t="s">
        <v>94</v>
      </c>
      <c r="N5">
        <v>30</v>
      </c>
      <c r="O5">
        <v>1.5</v>
      </c>
      <c r="Q5">
        <v>2</v>
      </c>
      <c r="R5">
        <v>5</v>
      </c>
      <c r="S5">
        <v>5</v>
      </c>
      <c r="T5">
        <v>5</v>
      </c>
      <c r="U5">
        <v>4</v>
      </c>
    </row>
    <row r="6" spans="1:21" x14ac:dyDescent="0.25">
      <c r="A6">
        <v>3</v>
      </c>
      <c r="B6" s="50" t="s">
        <v>39</v>
      </c>
      <c r="C6" t="s">
        <v>41</v>
      </c>
      <c r="D6">
        <v>3</v>
      </c>
      <c r="E6">
        <v>3</v>
      </c>
      <c r="F6">
        <v>4</v>
      </c>
      <c r="G6">
        <v>4</v>
      </c>
      <c r="H6">
        <v>7</v>
      </c>
      <c r="J6">
        <v>3</v>
      </c>
      <c r="K6" t="s">
        <v>89</v>
      </c>
      <c r="L6">
        <v>12</v>
      </c>
      <c r="M6" t="s">
        <v>94</v>
      </c>
      <c r="N6">
        <v>30</v>
      </c>
      <c r="O6">
        <v>1.5</v>
      </c>
      <c r="Q6">
        <v>3</v>
      </c>
      <c r="R6">
        <v>5</v>
      </c>
      <c r="S6">
        <v>5</v>
      </c>
      <c r="T6">
        <v>5</v>
      </c>
      <c r="U6">
        <v>4</v>
      </c>
    </row>
    <row r="7" spans="1:21" x14ac:dyDescent="0.25">
      <c r="A7">
        <f>A6+1</f>
        <v>4</v>
      </c>
      <c r="B7" s="50" t="s">
        <v>39</v>
      </c>
      <c r="C7" t="s">
        <v>41</v>
      </c>
      <c r="D7">
        <v>4</v>
      </c>
      <c r="E7">
        <v>3</v>
      </c>
      <c r="F7">
        <v>4</v>
      </c>
      <c r="G7">
        <v>4</v>
      </c>
      <c r="H7">
        <v>7</v>
      </c>
      <c r="J7">
        <v>4</v>
      </c>
      <c r="K7" t="s">
        <v>89</v>
      </c>
      <c r="L7">
        <v>12</v>
      </c>
      <c r="M7" t="s">
        <v>94</v>
      </c>
      <c r="N7">
        <v>30</v>
      </c>
      <c r="O7">
        <v>1.5</v>
      </c>
      <c r="Q7">
        <v>4</v>
      </c>
      <c r="R7">
        <v>5</v>
      </c>
      <c r="S7">
        <v>5</v>
      </c>
      <c r="T7">
        <v>5</v>
      </c>
      <c r="U7">
        <v>4</v>
      </c>
    </row>
    <row r="8" spans="1:21" x14ac:dyDescent="0.25">
      <c r="A8">
        <f t="shared" ref="A8:A71" si="0">A7+1</f>
        <v>5</v>
      </c>
      <c r="B8" s="50" t="s">
        <v>39</v>
      </c>
      <c r="C8" t="s">
        <v>41</v>
      </c>
      <c r="D8">
        <v>5</v>
      </c>
      <c r="E8">
        <v>3</v>
      </c>
      <c r="F8">
        <v>4</v>
      </c>
      <c r="G8">
        <v>4</v>
      </c>
      <c r="H8">
        <v>7</v>
      </c>
      <c r="J8">
        <v>5</v>
      </c>
      <c r="K8" t="s">
        <v>89</v>
      </c>
      <c r="L8">
        <v>12</v>
      </c>
      <c r="M8" t="s">
        <v>94</v>
      </c>
      <c r="N8">
        <v>30</v>
      </c>
      <c r="O8">
        <v>1.5</v>
      </c>
      <c r="Q8">
        <v>5</v>
      </c>
      <c r="R8">
        <v>5</v>
      </c>
      <c r="S8">
        <v>5</v>
      </c>
      <c r="T8">
        <v>5</v>
      </c>
      <c r="U8">
        <v>4</v>
      </c>
    </row>
    <row r="9" spans="1:21" x14ac:dyDescent="0.25">
      <c r="A9">
        <f t="shared" si="0"/>
        <v>6</v>
      </c>
      <c r="B9" s="50" t="s">
        <v>39</v>
      </c>
      <c r="C9" t="s">
        <v>41</v>
      </c>
      <c r="D9">
        <v>6</v>
      </c>
      <c r="E9">
        <v>3</v>
      </c>
      <c r="F9">
        <v>4</v>
      </c>
      <c r="G9">
        <v>4</v>
      </c>
      <c r="H9">
        <v>7</v>
      </c>
      <c r="J9">
        <v>6</v>
      </c>
      <c r="K9" t="s">
        <v>89</v>
      </c>
      <c r="L9">
        <v>12</v>
      </c>
      <c r="M9" t="s">
        <v>94</v>
      </c>
      <c r="N9">
        <v>30</v>
      </c>
      <c r="O9">
        <v>1.5</v>
      </c>
      <c r="Q9">
        <v>6</v>
      </c>
      <c r="R9">
        <v>10</v>
      </c>
      <c r="S9">
        <v>10</v>
      </c>
      <c r="T9">
        <v>9</v>
      </c>
      <c r="U9">
        <v>8</v>
      </c>
    </row>
    <row r="10" spans="1:21" x14ac:dyDescent="0.25">
      <c r="A10">
        <f t="shared" si="0"/>
        <v>7</v>
      </c>
      <c r="B10" s="50" t="s">
        <v>39</v>
      </c>
      <c r="C10" t="s">
        <v>41</v>
      </c>
      <c r="D10">
        <v>7</v>
      </c>
      <c r="E10">
        <v>3</v>
      </c>
      <c r="F10">
        <v>4</v>
      </c>
      <c r="G10">
        <v>4</v>
      </c>
      <c r="H10">
        <v>7</v>
      </c>
      <c r="J10">
        <v>7</v>
      </c>
      <c r="K10" t="s">
        <v>89</v>
      </c>
      <c r="L10">
        <v>12</v>
      </c>
      <c r="M10" t="s">
        <v>94</v>
      </c>
      <c r="N10">
        <v>30</v>
      </c>
      <c r="O10">
        <v>1.5</v>
      </c>
      <c r="Q10">
        <v>7</v>
      </c>
      <c r="R10">
        <v>10</v>
      </c>
      <c r="S10">
        <v>10</v>
      </c>
      <c r="T10">
        <v>9</v>
      </c>
      <c r="U10">
        <v>8</v>
      </c>
    </row>
    <row r="11" spans="1:21" x14ac:dyDescent="0.25">
      <c r="A11">
        <f t="shared" si="0"/>
        <v>8</v>
      </c>
      <c r="B11" s="50" t="s">
        <v>39</v>
      </c>
      <c r="C11" t="s">
        <v>41</v>
      </c>
      <c r="D11">
        <v>8</v>
      </c>
      <c r="E11">
        <v>3</v>
      </c>
      <c r="F11">
        <v>4</v>
      </c>
      <c r="G11">
        <v>4</v>
      </c>
      <c r="H11">
        <v>7</v>
      </c>
      <c r="J11">
        <v>8</v>
      </c>
      <c r="K11" t="s">
        <v>89</v>
      </c>
      <c r="L11">
        <v>12</v>
      </c>
      <c r="M11" t="s">
        <v>94</v>
      </c>
      <c r="N11">
        <v>30</v>
      </c>
      <c r="O11">
        <v>1.5</v>
      </c>
      <c r="Q11">
        <v>8</v>
      </c>
      <c r="R11">
        <v>10</v>
      </c>
      <c r="S11">
        <v>10</v>
      </c>
      <c r="T11">
        <v>9</v>
      </c>
      <c r="U11">
        <v>8</v>
      </c>
    </row>
    <row r="12" spans="1:21" x14ac:dyDescent="0.25">
      <c r="A12">
        <f t="shared" si="0"/>
        <v>9</v>
      </c>
      <c r="B12" s="50" t="s">
        <v>39</v>
      </c>
      <c r="C12" t="s">
        <v>41</v>
      </c>
      <c r="D12">
        <v>9</v>
      </c>
      <c r="E12">
        <v>3</v>
      </c>
      <c r="F12">
        <v>4</v>
      </c>
      <c r="G12">
        <v>4</v>
      </c>
      <c r="H12">
        <v>7</v>
      </c>
      <c r="J12">
        <v>9</v>
      </c>
      <c r="K12" t="s">
        <v>89</v>
      </c>
      <c r="L12">
        <v>12</v>
      </c>
      <c r="M12" t="s">
        <v>94</v>
      </c>
      <c r="N12">
        <v>30</v>
      </c>
      <c r="O12">
        <v>1.5</v>
      </c>
      <c r="Q12">
        <v>9</v>
      </c>
      <c r="R12">
        <v>10</v>
      </c>
      <c r="S12">
        <v>10</v>
      </c>
      <c r="T12">
        <v>9</v>
      </c>
      <c r="U12">
        <v>8</v>
      </c>
    </row>
    <row r="13" spans="1:21" x14ac:dyDescent="0.25">
      <c r="A13">
        <f t="shared" si="0"/>
        <v>10</v>
      </c>
      <c r="B13" s="50" t="s">
        <v>39</v>
      </c>
      <c r="C13" t="s">
        <v>41</v>
      </c>
      <c r="D13">
        <v>10</v>
      </c>
      <c r="E13">
        <v>3</v>
      </c>
      <c r="F13">
        <v>4</v>
      </c>
      <c r="G13">
        <v>4</v>
      </c>
      <c r="H13">
        <v>7</v>
      </c>
      <c r="J13">
        <v>10</v>
      </c>
      <c r="K13" t="s">
        <v>89</v>
      </c>
      <c r="L13">
        <v>12</v>
      </c>
      <c r="M13" t="s">
        <v>94</v>
      </c>
      <c r="N13">
        <v>30</v>
      </c>
      <c r="O13">
        <v>1.5</v>
      </c>
      <c r="Q13">
        <v>10</v>
      </c>
      <c r="R13">
        <v>10</v>
      </c>
      <c r="S13">
        <v>10</v>
      </c>
      <c r="T13">
        <v>9</v>
      </c>
      <c r="U13">
        <v>8</v>
      </c>
    </row>
    <row r="14" spans="1:21" x14ac:dyDescent="0.25">
      <c r="A14">
        <f t="shared" si="0"/>
        <v>11</v>
      </c>
      <c r="B14" s="50" t="s">
        <v>39</v>
      </c>
      <c r="C14" t="s">
        <v>41</v>
      </c>
      <c r="D14">
        <v>11</v>
      </c>
      <c r="E14">
        <v>3</v>
      </c>
      <c r="F14">
        <v>4</v>
      </c>
      <c r="G14">
        <v>4</v>
      </c>
      <c r="H14">
        <v>7</v>
      </c>
      <c r="J14">
        <v>11</v>
      </c>
      <c r="K14" t="s">
        <v>89</v>
      </c>
      <c r="L14">
        <v>12</v>
      </c>
      <c r="M14" t="s">
        <v>94</v>
      </c>
      <c r="N14">
        <v>30</v>
      </c>
      <c r="O14">
        <v>1.5</v>
      </c>
      <c r="Q14">
        <v>11</v>
      </c>
      <c r="R14">
        <v>15</v>
      </c>
      <c r="S14">
        <v>15</v>
      </c>
      <c r="T14">
        <v>11</v>
      </c>
      <c r="U14">
        <v>10</v>
      </c>
    </row>
    <row r="15" spans="1:21" x14ac:dyDescent="0.25">
      <c r="A15">
        <f t="shared" si="0"/>
        <v>12</v>
      </c>
      <c r="B15" s="50" t="s">
        <v>39</v>
      </c>
      <c r="C15" t="s">
        <v>41</v>
      </c>
      <c r="D15">
        <v>12</v>
      </c>
      <c r="E15">
        <v>3</v>
      </c>
      <c r="F15">
        <v>4</v>
      </c>
      <c r="G15">
        <v>4</v>
      </c>
      <c r="H15">
        <v>7</v>
      </c>
      <c r="J15">
        <v>12</v>
      </c>
      <c r="K15" t="s">
        <v>89</v>
      </c>
      <c r="L15">
        <v>12</v>
      </c>
      <c r="M15" t="s">
        <v>94</v>
      </c>
      <c r="N15">
        <v>30</v>
      </c>
      <c r="O15">
        <v>1.5</v>
      </c>
      <c r="Q15">
        <v>12</v>
      </c>
      <c r="R15">
        <v>15</v>
      </c>
      <c r="S15">
        <v>15</v>
      </c>
      <c r="T15">
        <v>11</v>
      </c>
      <c r="U15">
        <v>10</v>
      </c>
    </row>
    <row r="16" spans="1:21" x14ac:dyDescent="0.25">
      <c r="A16">
        <f t="shared" si="0"/>
        <v>13</v>
      </c>
      <c r="B16" s="50" t="s">
        <v>39</v>
      </c>
      <c r="C16" t="s">
        <v>41</v>
      </c>
      <c r="D16">
        <v>13</v>
      </c>
      <c r="E16">
        <v>3</v>
      </c>
      <c r="F16">
        <v>4</v>
      </c>
      <c r="G16">
        <v>4</v>
      </c>
      <c r="H16">
        <v>7</v>
      </c>
      <c r="J16">
        <v>13</v>
      </c>
      <c r="K16" t="s">
        <v>89</v>
      </c>
      <c r="L16">
        <v>12</v>
      </c>
      <c r="M16" t="s">
        <v>94</v>
      </c>
      <c r="N16">
        <v>30</v>
      </c>
      <c r="O16">
        <v>1.5</v>
      </c>
      <c r="Q16">
        <v>13</v>
      </c>
      <c r="R16">
        <v>15</v>
      </c>
      <c r="S16">
        <v>15</v>
      </c>
      <c r="T16">
        <v>11</v>
      </c>
      <c r="U16">
        <v>10</v>
      </c>
    </row>
    <row r="17" spans="1:21" x14ac:dyDescent="0.25">
      <c r="A17">
        <f t="shared" si="0"/>
        <v>14</v>
      </c>
      <c r="B17" s="50" t="s">
        <v>39</v>
      </c>
      <c r="C17" t="s">
        <v>41</v>
      </c>
      <c r="D17">
        <v>14</v>
      </c>
      <c r="E17">
        <v>3</v>
      </c>
      <c r="F17">
        <v>4</v>
      </c>
      <c r="G17">
        <v>4</v>
      </c>
      <c r="H17">
        <v>7</v>
      </c>
      <c r="J17">
        <v>14</v>
      </c>
      <c r="K17" t="s">
        <v>89</v>
      </c>
      <c r="L17">
        <v>12</v>
      </c>
      <c r="M17" t="s">
        <v>94</v>
      </c>
      <c r="N17">
        <v>30</v>
      </c>
      <c r="O17">
        <v>1.5</v>
      </c>
      <c r="Q17">
        <v>14</v>
      </c>
      <c r="R17">
        <v>15</v>
      </c>
      <c r="S17">
        <v>15</v>
      </c>
      <c r="T17">
        <v>11</v>
      </c>
      <c r="U17">
        <v>10</v>
      </c>
    </row>
    <row r="18" spans="1:21" x14ac:dyDescent="0.25">
      <c r="A18">
        <f t="shared" si="0"/>
        <v>15</v>
      </c>
      <c r="B18" s="50" t="s">
        <v>39</v>
      </c>
      <c r="C18" t="s">
        <v>41</v>
      </c>
      <c r="D18">
        <v>15</v>
      </c>
      <c r="E18">
        <v>3</v>
      </c>
      <c r="F18">
        <v>4</v>
      </c>
      <c r="G18">
        <v>4</v>
      </c>
      <c r="H18">
        <v>7</v>
      </c>
      <c r="J18">
        <v>15</v>
      </c>
      <c r="K18" t="s">
        <v>89</v>
      </c>
      <c r="L18">
        <v>12</v>
      </c>
      <c r="M18" t="s">
        <v>94</v>
      </c>
      <c r="N18">
        <v>30</v>
      </c>
      <c r="O18">
        <v>1.5</v>
      </c>
      <c r="Q18">
        <v>15</v>
      </c>
      <c r="R18">
        <v>15</v>
      </c>
      <c r="S18">
        <v>15</v>
      </c>
      <c r="T18">
        <v>11</v>
      </c>
      <c r="U18">
        <v>10</v>
      </c>
    </row>
    <row r="19" spans="1:21" x14ac:dyDescent="0.25">
      <c r="A19">
        <f t="shared" si="0"/>
        <v>16</v>
      </c>
      <c r="B19" s="50" t="s">
        <v>39</v>
      </c>
      <c r="C19" t="s">
        <v>41</v>
      </c>
      <c r="D19">
        <v>16</v>
      </c>
      <c r="E19">
        <v>3</v>
      </c>
      <c r="F19">
        <v>4</v>
      </c>
      <c r="G19">
        <v>4</v>
      </c>
      <c r="H19">
        <v>7</v>
      </c>
      <c r="J19">
        <v>16</v>
      </c>
      <c r="K19" t="s">
        <v>89</v>
      </c>
      <c r="L19">
        <v>12</v>
      </c>
      <c r="M19" t="s">
        <v>94</v>
      </c>
      <c r="N19">
        <v>30</v>
      </c>
      <c r="O19">
        <v>1.5</v>
      </c>
      <c r="Q19">
        <v>16</v>
      </c>
      <c r="R19">
        <v>15</v>
      </c>
      <c r="S19">
        <v>15</v>
      </c>
      <c r="T19">
        <v>11</v>
      </c>
      <c r="U19">
        <v>10</v>
      </c>
    </row>
    <row r="20" spans="1:21" x14ac:dyDescent="0.25">
      <c r="A20">
        <f t="shared" si="0"/>
        <v>17</v>
      </c>
      <c r="B20" s="50" t="s">
        <v>39</v>
      </c>
      <c r="C20" t="s">
        <v>41</v>
      </c>
      <c r="D20">
        <v>17</v>
      </c>
      <c r="E20">
        <v>3</v>
      </c>
      <c r="F20">
        <v>4</v>
      </c>
      <c r="G20">
        <v>4</v>
      </c>
      <c r="H20">
        <v>7</v>
      </c>
      <c r="J20">
        <v>17</v>
      </c>
      <c r="K20" t="s">
        <v>89</v>
      </c>
      <c r="L20">
        <v>12</v>
      </c>
      <c r="M20" t="s">
        <v>94</v>
      </c>
      <c r="N20">
        <v>30</v>
      </c>
      <c r="O20">
        <v>1.5</v>
      </c>
      <c r="Q20">
        <v>17</v>
      </c>
      <c r="R20">
        <v>15</v>
      </c>
      <c r="S20">
        <v>15</v>
      </c>
      <c r="T20">
        <v>11</v>
      </c>
      <c r="U20">
        <v>10</v>
      </c>
    </row>
    <row r="21" spans="1:21" x14ac:dyDescent="0.25">
      <c r="A21">
        <f t="shared" si="0"/>
        <v>18</v>
      </c>
      <c r="B21" s="50" t="s">
        <v>39</v>
      </c>
      <c r="C21" t="s">
        <v>41</v>
      </c>
      <c r="D21">
        <v>18</v>
      </c>
      <c r="E21">
        <v>3</v>
      </c>
      <c r="F21">
        <v>4</v>
      </c>
      <c r="G21">
        <v>4</v>
      </c>
      <c r="H21">
        <v>7</v>
      </c>
      <c r="J21">
        <v>18</v>
      </c>
      <c r="K21" t="s">
        <v>89</v>
      </c>
      <c r="L21">
        <v>12</v>
      </c>
      <c r="M21" t="s">
        <v>94</v>
      </c>
      <c r="N21">
        <v>30</v>
      </c>
      <c r="O21">
        <v>1.5</v>
      </c>
      <c r="Q21">
        <v>18</v>
      </c>
      <c r="R21">
        <v>15</v>
      </c>
      <c r="S21">
        <v>15</v>
      </c>
      <c r="T21">
        <v>11</v>
      </c>
      <c r="U21">
        <v>10</v>
      </c>
    </row>
    <row r="22" spans="1:21" x14ac:dyDescent="0.25">
      <c r="A22">
        <f t="shared" si="0"/>
        <v>19</v>
      </c>
      <c r="B22" s="50" t="s">
        <v>39</v>
      </c>
      <c r="C22" t="s">
        <v>41</v>
      </c>
      <c r="D22">
        <v>19</v>
      </c>
      <c r="E22">
        <v>3</v>
      </c>
      <c r="F22">
        <v>4</v>
      </c>
      <c r="G22">
        <v>4</v>
      </c>
      <c r="H22">
        <v>7</v>
      </c>
      <c r="J22">
        <v>19</v>
      </c>
      <c r="K22" t="s">
        <v>89</v>
      </c>
      <c r="L22">
        <v>12</v>
      </c>
      <c r="M22" t="s">
        <v>94</v>
      </c>
      <c r="N22">
        <v>30</v>
      </c>
      <c r="O22">
        <v>1.5</v>
      </c>
      <c r="Q22">
        <v>19</v>
      </c>
      <c r="R22">
        <v>15</v>
      </c>
      <c r="S22">
        <v>15</v>
      </c>
      <c r="T22">
        <v>11</v>
      </c>
      <c r="U22">
        <v>10</v>
      </c>
    </row>
    <row r="23" spans="1:21" x14ac:dyDescent="0.25">
      <c r="A23">
        <f t="shared" si="0"/>
        <v>20</v>
      </c>
      <c r="B23" s="51" t="s">
        <v>40</v>
      </c>
      <c r="C23" s="51" t="s">
        <v>40</v>
      </c>
      <c r="D23">
        <v>20</v>
      </c>
      <c r="E23">
        <v>3.5</v>
      </c>
      <c r="F23">
        <v>5.5</v>
      </c>
      <c r="G23">
        <v>3.5</v>
      </c>
      <c r="H23">
        <v>5.5</v>
      </c>
      <c r="J23">
        <v>20</v>
      </c>
      <c r="K23" t="s">
        <v>89</v>
      </c>
      <c r="L23">
        <v>12</v>
      </c>
      <c r="M23" t="s">
        <v>94</v>
      </c>
      <c r="N23">
        <v>30</v>
      </c>
      <c r="O23">
        <v>1.5</v>
      </c>
      <c r="Q23">
        <v>20</v>
      </c>
      <c r="R23">
        <v>15</v>
      </c>
      <c r="S23">
        <v>15</v>
      </c>
      <c r="T23">
        <v>11</v>
      </c>
      <c r="U23">
        <v>10</v>
      </c>
    </row>
    <row r="24" spans="1:21" x14ac:dyDescent="0.25">
      <c r="A24">
        <f t="shared" si="0"/>
        <v>21</v>
      </c>
      <c r="B24" s="51" t="s">
        <v>40</v>
      </c>
      <c r="C24" s="51" t="s">
        <v>40</v>
      </c>
      <c r="D24">
        <v>21</v>
      </c>
      <c r="E24">
        <v>3.5</v>
      </c>
      <c r="F24">
        <v>5.5</v>
      </c>
      <c r="G24">
        <v>3.5</v>
      </c>
      <c r="H24">
        <v>5.5</v>
      </c>
      <c r="J24">
        <v>21</v>
      </c>
      <c r="K24" t="s">
        <v>90</v>
      </c>
      <c r="L24">
        <v>10</v>
      </c>
      <c r="M24" t="s">
        <v>95</v>
      </c>
      <c r="N24">
        <v>20</v>
      </c>
      <c r="O24">
        <v>2.5</v>
      </c>
      <c r="Q24">
        <v>21</v>
      </c>
      <c r="R24">
        <v>20</v>
      </c>
      <c r="S24">
        <v>15</v>
      </c>
      <c r="T24">
        <v>13</v>
      </c>
      <c r="U24">
        <v>10</v>
      </c>
    </row>
    <row r="25" spans="1:21" x14ac:dyDescent="0.25">
      <c r="A25">
        <f t="shared" si="0"/>
        <v>22</v>
      </c>
      <c r="B25" s="51" t="s">
        <v>40</v>
      </c>
      <c r="C25" s="51" t="s">
        <v>40</v>
      </c>
      <c r="D25">
        <v>22</v>
      </c>
      <c r="E25">
        <v>3.5</v>
      </c>
      <c r="F25">
        <v>5.5</v>
      </c>
      <c r="G25">
        <v>3.5</v>
      </c>
      <c r="H25">
        <v>5.5</v>
      </c>
      <c r="J25">
        <v>22</v>
      </c>
      <c r="K25" t="s">
        <v>90</v>
      </c>
      <c r="L25">
        <v>10</v>
      </c>
      <c r="M25" t="s">
        <v>95</v>
      </c>
      <c r="N25">
        <v>20</v>
      </c>
      <c r="O25">
        <v>2.5</v>
      </c>
      <c r="Q25">
        <v>22</v>
      </c>
      <c r="R25">
        <v>20</v>
      </c>
      <c r="S25">
        <v>15</v>
      </c>
      <c r="T25">
        <v>13</v>
      </c>
      <c r="U25">
        <v>10</v>
      </c>
    </row>
    <row r="26" spans="1:21" x14ac:dyDescent="0.25">
      <c r="A26">
        <f t="shared" si="0"/>
        <v>23</v>
      </c>
      <c r="B26" s="51" t="s">
        <v>40</v>
      </c>
      <c r="C26" s="51" t="s">
        <v>40</v>
      </c>
      <c r="D26">
        <v>23</v>
      </c>
      <c r="E26">
        <v>3.5</v>
      </c>
      <c r="F26">
        <v>5.5</v>
      </c>
      <c r="G26">
        <v>3.5</v>
      </c>
      <c r="H26">
        <v>5.5</v>
      </c>
      <c r="J26">
        <v>23</v>
      </c>
      <c r="K26" t="s">
        <v>90</v>
      </c>
      <c r="L26">
        <v>10</v>
      </c>
      <c r="M26" t="s">
        <v>95</v>
      </c>
      <c r="N26">
        <v>20</v>
      </c>
      <c r="O26">
        <v>2.5</v>
      </c>
      <c r="Q26">
        <v>23</v>
      </c>
      <c r="R26">
        <v>20</v>
      </c>
      <c r="S26">
        <v>15</v>
      </c>
      <c r="T26">
        <v>13</v>
      </c>
      <c r="U26">
        <v>10</v>
      </c>
    </row>
    <row r="27" spans="1:21" x14ac:dyDescent="0.25">
      <c r="A27">
        <f t="shared" si="0"/>
        <v>24</v>
      </c>
      <c r="B27" s="51" t="s">
        <v>40</v>
      </c>
      <c r="C27" s="51" t="s">
        <v>40</v>
      </c>
      <c r="D27">
        <v>24</v>
      </c>
      <c r="E27">
        <v>3.5</v>
      </c>
      <c r="F27">
        <v>5.5</v>
      </c>
      <c r="G27">
        <v>3.5</v>
      </c>
      <c r="H27">
        <v>5.5</v>
      </c>
      <c r="J27">
        <v>24</v>
      </c>
      <c r="K27" t="s">
        <v>90</v>
      </c>
      <c r="L27">
        <v>10</v>
      </c>
      <c r="M27" t="s">
        <v>95</v>
      </c>
      <c r="N27">
        <v>20</v>
      </c>
      <c r="O27">
        <v>2.5</v>
      </c>
      <c r="Q27">
        <v>24</v>
      </c>
      <c r="R27">
        <v>20</v>
      </c>
      <c r="S27">
        <v>15</v>
      </c>
      <c r="T27">
        <v>13</v>
      </c>
      <c r="U27">
        <v>10</v>
      </c>
    </row>
    <row r="28" spans="1:21" x14ac:dyDescent="0.25">
      <c r="A28">
        <f t="shared" si="0"/>
        <v>25</v>
      </c>
      <c r="B28" s="51" t="s">
        <v>40</v>
      </c>
      <c r="C28" s="51" t="s">
        <v>40</v>
      </c>
      <c r="D28">
        <v>25</v>
      </c>
      <c r="E28">
        <v>3.5</v>
      </c>
      <c r="F28">
        <v>5.5</v>
      </c>
      <c r="G28">
        <v>3.5</v>
      </c>
      <c r="H28">
        <v>5.5</v>
      </c>
      <c r="J28">
        <v>25</v>
      </c>
      <c r="K28" t="s">
        <v>90</v>
      </c>
      <c r="L28">
        <v>10</v>
      </c>
      <c r="M28" t="s">
        <v>95</v>
      </c>
      <c r="N28">
        <v>20</v>
      </c>
      <c r="O28">
        <v>2.5</v>
      </c>
      <c r="Q28">
        <v>25</v>
      </c>
      <c r="R28">
        <v>20</v>
      </c>
      <c r="S28">
        <v>15</v>
      </c>
      <c r="T28">
        <v>13</v>
      </c>
      <c r="U28">
        <v>10</v>
      </c>
    </row>
    <row r="29" spans="1:21" x14ac:dyDescent="0.25">
      <c r="A29">
        <f t="shared" si="0"/>
        <v>26</v>
      </c>
      <c r="B29" s="51" t="s">
        <v>40</v>
      </c>
      <c r="C29" s="51" t="s">
        <v>40</v>
      </c>
      <c r="D29">
        <v>26</v>
      </c>
      <c r="E29">
        <v>3.5</v>
      </c>
      <c r="F29">
        <v>5.5</v>
      </c>
      <c r="G29">
        <v>3.5</v>
      </c>
      <c r="H29">
        <v>5.5</v>
      </c>
      <c r="J29">
        <v>26</v>
      </c>
      <c r="K29" t="s">
        <v>90</v>
      </c>
      <c r="L29">
        <v>10</v>
      </c>
      <c r="M29" t="s">
        <v>95</v>
      </c>
      <c r="N29">
        <v>20</v>
      </c>
      <c r="O29">
        <v>2.5</v>
      </c>
      <c r="Q29">
        <v>26</v>
      </c>
      <c r="R29">
        <v>20</v>
      </c>
      <c r="S29">
        <v>15</v>
      </c>
      <c r="T29">
        <v>13</v>
      </c>
      <c r="U29">
        <v>10</v>
      </c>
    </row>
    <row r="30" spans="1:21" x14ac:dyDescent="0.25">
      <c r="A30">
        <f t="shared" si="0"/>
        <v>27</v>
      </c>
      <c r="B30" s="51" t="s">
        <v>40</v>
      </c>
      <c r="C30" s="51" t="s">
        <v>40</v>
      </c>
      <c r="D30">
        <v>27</v>
      </c>
      <c r="E30">
        <v>3.5</v>
      </c>
      <c r="F30">
        <v>5.5</v>
      </c>
      <c r="G30">
        <v>3.5</v>
      </c>
      <c r="H30">
        <v>5.5</v>
      </c>
      <c r="J30">
        <v>27</v>
      </c>
      <c r="K30" t="s">
        <v>90</v>
      </c>
      <c r="L30">
        <v>10</v>
      </c>
      <c r="M30" t="s">
        <v>95</v>
      </c>
      <c r="N30">
        <v>20</v>
      </c>
      <c r="O30">
        <v>2.5</v>
      </c>
      <c r="Q30">
        <v>27</v>
      </c>
      <c r="R30">
        <v>20</v>
      </c>
      <c r="S30">
        <v>15</v>
      </c>
      <c r="T30">
        <v>13</v>
      </c>
      <c r="U30">
        <v>10</v>
      </c>
    </row>
    <row r="31" spans="1:21" x14ac:dyDescent="0.25">
      <c r="A31">
        <f t="shared" si="0"/>
        <v>28</v>
      </c>
      <c r="B31" s="51" t="s">
        <v>40</v>
      </c>
      <c r="C31" s="51" t="s">
        <v>40</v>
      </c>
      <c r="D31">
        <v>28</v>
      </c>
      <c r="E31">
        <v>3.5</v>
      </c>
      <c r="F31">
        <v>5.5</v>
      </c>
      <c r="G31">
        <v>3.5</v>
      </c>
      <c r="H31">
        <v>5.5</v>
      </c>
      <c r="J31">
        <v>28</v>
      </c>
      <c r="K31" t="s">
        <v>90</v>
      </c>
      <c r="L31">
        <v>10</v>
      </c>
      <c r="M31" t="s">
        <v>95</v>
      </c>
      <c r="N31">
        <v>20</v>
      </c>
      <c r="O31">
        <v>2.5</v>
      </c>
      <c r="Q31">
        <v>28</v>
      </c>
      <c r="R31">
        <v>20</v>
      </c>
      <c r="S31">
        <v>15</v>
      </c>
      <c r="T31">
        <v>13</v>
      </c>
      <c r="U31">
        <v>10</v>
      </c>
    </row>
    <row r="32" spans="1:21" x14ac:dyDescent="0.25">
      <c r="A32">
        <f t="shared" si="0"/>
        <v>29</v>
      </c>
      <c r="B32" s="51" t="s">
        <v>40</v>
      </c>
      <c r="C32" s="51" t="s">
        <v>40</v>
      </c>
      <c r="D32">
        <v>29</v>
      </c>
      <c r="E32">
        <v>3.5</v>
      </c>
      <c r="F32">
        <v>5.5</v>
      </c>
      <c r="G32">
        <v>3.5</v>
      </c>
      <c r="H32">
        <v>5.5</v>
      </c>
      <c r="J32">
        <v>29</v>
      </c>
      <c r="K32" t="s">
        <v>90</v>
      </c>
      <c r="L32">
        <v>10</v>
      </c>
      <c r="M32" t="s">
        <v>95</v>
      </c>
      <c r="N32">
        <v>20</v>
      </c>
      <c r="O32">
        <v>2.5</v>
      </c>
      <c r="Q32">
        <v>29</v>
      </c>
      <c r="R32">
        <v>20</v>
      </c>
      <c r="S32">
        <v>15</v>
      </c>
      <c r="T32">
        <v>13</v>
      </c>
      <c r="U32">
        <v>10</v>
      </c>
    </row>
    <row r="33" spans="1:21" x14ac:dyDescent="0.25">
      <c r="A33">
        <f t="shared" si="0"/>
        <v>30</v>
      </c>
      <c r="B33" s="51" t="s">
        <v>40</v>
      </c>
      <c r="C33" s="51" t="s">
        <v>40</v>
      </c>
      <c r="D33">
        <v>30</v>
      </c>
      <c r="E33">
        <v>3.5</v>
      </c>
      <c r="F33">
        <v>5.5</v>
      </c>
      <c r="G33">
        <v>3.5</v>
      </c>
      <c r="H33">
        <v>5.5</v>
      </c>
      <c r="J33">
        <v>30</v>
      </c>
      <c r="K33" t="s">
        <v>90</v>
      </c>
      <c r="L33">
        <v>10</v>
      </c>
      <c r="M33" t="s">
        <v>95</v>
      </c>
      <c r="N33">
        <v>20</v>
      </c>
      <c r="O33">
        <v>2.5</v>
      </c>
      <c r="Q33">
        <v>30</v>
      </c>
      <c r="R33">
        <v>20</v>
      </c>
      <c r="S33">
        <v>15</v>
      </c>
      <c r="T33">
        <v>13</v>
      </c>
      <c r="U33">
        <v>10</v>
      </c>
    </row>
    <row r="34" spans="1:21" x14ac:dyDescent="0.25">
      <c r="A34">
        <f t="shared" si="0"/>
        <v>31</v>
      </c>
      <c r="B34" s="51" t="s">
        <v>40</v>
      </c>
      <c r="C34" s="51" t="s">
        <v>40</v>
      </c>
      <c r="D34">
        <v>31</v>
      </c>
      <c r="E34">
        <v>3.5</v>
      </c>
      <c r="F34">
        <v>5.5</v>
      </c>
      <c r="G34">
        <v>3.5</v>
      </c>
      <c r="H34">
        <v>5.5</v>
      </c>
      <c r="J34">
        <v>31</v>
      </c>
      <c r="K34" t="s">
        <v>90</v>
      </c>
      <c r="L34">
        <v>10</v>
      </c>
      <c r="M34" t="s">
        <v>95</v>
      </c>
      <c r="N34">
        <v>20</v>
      </c>
      <c r="O34">
        <v>2.5</v>
      </c>
      <c r="Q34">
        <v>31</v>
      </c>
      <c r="R34">
        <v>20</v>
      </c>
      <c r="S34">
        <v>15</v>
      </c>
      <c r="T34">
        <v>13</v>
      </c>
      <c r="U34">
        <v>10</v>
      </c>
    </row>
    <row r="35" spans="1:21" x14ac:dyDescent="0.25">
      <c r="A35">
        <f t="shared" si="0"/>
        <v>32</v>
      </c>
      <c r="B35" s="51" t="s">
        <v>40</v>
      </c>
      <c r="C35" s="51" t="s">
        <v>40</v>
      </c>
      <c r="D35">
        <v>32</v>
      </c>
      <c r="E35">
        <v>3.5</v>
      </c>
      <c r="F35">
        <v>5.5</v>
      </c>
      <c r="G35">
        <v>3.5</v>
      </c>
      <c r="H35">
        <v>5.5</v>
      </c>
      <c r="J35">
        <v>32</v>
      </c>
      <c r="K35" t="s">
        <v>90</v>
      </c>
      <c r="L35">
        <v>10</v>
      </c>
      <c r="M35" t="s">
        <v>95</v>
      </c>
      <c r="N35">
        <v>20</v>
      </c>
      <c r="O35">
        <v>2.5</v>
      </c>
      <c r="Q35">
        <v>32</v>
      </c>
      <c r="R35">
        <v>20</v>
      </c>
      <c r="S35">
        <v>15</v>
      </c>
      <c r="T35">
        <v>13</v>
      </c>
      <c r="U35">
        <v>10</v>
      </c>
    </row>
    <row r="36" spans="1:21" x14ac:dyDescent="0.25">
      <c r="A36">
        <f t="shared" si="0"/>
        <v>33</v>
      </c>
      <c r="B36" s="51" t="s">
        <v>40</v>
      </c>
      <c r="C36" s="51" t="s">
        <v>40</v>
      </c>
      <c r="D36">
        <v>33</v>
      </c>
      <c r="E36">
        <v>3.5</v>
      </c>
      <c r="F36">
        <v>5.5</v>
      </c>
      <c r="G36">
        <v>3.5</v>
      </c>
      <c r="H36">
        <v>5.5</v>
      </c>
      <c r="J36">
        <v>33</v>
      </c>
      <c r="K36" t="s">
        <v>90</v>
      </c>
      <c r="L36">
        <v>10</v>
      </c>
      <c r="M36" t="s">
        <v>95</v>
      </c>
      <c r="N36">
        <v>20</v>
      </c>
      <c r="O36">
        <v>2.5</v>
      </c>
      <c r="Q36">
        <v>33</v>
      </c>
      <c r="R36">
        <v>20</v>
      </c>
      <c r="S36">
        <v>15</v>
      </c>
      <c r="T36">
        <v>13</v>
      </c>
      <c r="U36">
        <v>10</v>
      </c>
    </row>
    <row r="37" spans="1:21" x14ac:dyDescent="0.25">
      <c r="A37">
        <f t="shared" si="0"/>
        <v>34</v>
      </c>
      <c r="B37" s="51" t="s">
        <v>40</v>
      </c>
      <c r="C37" s="51" t="s">
        <v>40</v>
      </c>
      <c r="D37">
        <v>34</v>
      </c>
      <c r="E37">
        <v>3.5</v>
      </c>
      <c r="F37">
        <v>5.5</v>
      </c>
      <c r="G37">
        <v>3.5</v>
      </c>
      <c r="H37">
        <v>5.5</v>
      </c>
      <c r="J37">
        <v>34</v>
      </c>
      <c r="K37" t="s">
        <v>90</v>
      </c>
      <c r="L37">
        <v>10</v>
      </c>
      <c r="M37" t="s">
        <v>95</v>
      </c>
      <c r="N37">
        <v>20</v>
      </c>
      <c r="O37">
        <v>2.5</v>
      </c>
      <c r="Q37">
        <v>34</v>
      </c>
      <c r="R37">
        <v>20</v>
      </c>
      <c r="S37">
        <v>15</v>
      </c>
      <c r="T37">
        <v>13</v>
      </c>
      <c r="U37">
        <v>10</v>
      </c>
    </row>
    <row r="38" spans="1:21" x14ac:dyDescent="0.25">
      <c r="A38">
        <f t="shared" si="0"/>
        <v>35</v>
      </c>
      <c r="B38" s="51" t="s">
        <v>40</v>
      </c>
      <c r="C38" s="51" t="s">
        <v>40</v>
      </c>
      <c r="D38">
        <v>35</v>
      </c>
      <c r="E38">
        <v>3.5</v>
      </c>
      <c r="F38">
        <v>5.5</v>
      </c>
      <c r="G38">
        <v>3.5</v>
      </c>
      <c r="H38">
        <v>5.5</v>
      </c>
      <c r="J38">
        <v>35</v>
      </c>
      <c r="K38" t="s">
        <v>90</v>
      </c>
      <c r="L38">
        <v>10</v>
      </c>
      <c r="M38" t="s">
        <v>95</v>
      </c>
      <c r="N38">
        <v>20</v>
      </c>
      <c r="O38">
        <v>2.5</v>
      </c>
      <c r="Q38">
        <v>35</v>
      </c>
      <c r="R38">
        <v>20</v>
      </c>
      <c r="S38">
        <v>15</v>
      </c>
      <c r="T38">
        <v>13</v>
      </c>
      <c r="U38">
        <v>10</v>
      </c>
    </row>
    <row r="39" spans="1:21" x14ac:dyDescent="0.25">
      <c r="A39">
        <f t="shared" si="0"/>
        <v>36</v>
      </c>
      <c r="B39" s="51" t="s">
        <v>40</v>
      </c>
      <c r="C39" s="51" t="s">
        <v>40</v>
      </c>
      <c r="D39">
        <v>36</v>
      </c>
      <c r="E39">
        <v>3.5</v>
      </c>
      <c r="F39">
        <v>5.5</v>
      </c>
      <c r="G39">
        <v>3.5</v>
      </c>
      <c r="H39">
        <v>5.5</v>
      </c>
      <c r="J39">
        <v>36</v>
      </c>
      <c r="K39" t="s">
        <v>90</v>
      </c>
      <c r="L39">
        <v>10</v>
      </c>
      <c r="M39" t="s">
        <v>95</v>
      </c>
      <c r="N39">
        <v>20</v>
      </c>
      <c r="O39">
        <v>2.5</v>
      </c>
      <c r="Q39">
        <v>36</v>
      </c>
      <c r="R39">
        <v>20</v>
      </c>
      <c r="S39">
        <v>15</v>
      </c>
      <c r="T39">
        <v>13</v>
      </c>
      <c r="U39">
        <v>10</v>
      </c>
    </row>
    <row r="40" spans="1:21" x14ac:dyDescent="0.25">
      <c r="A40">
        <f t="shared" si="0"/>
        <v>37</v>
      </c>
      <c r="B40" s="51" t="s">
        <v>40</v>
      </c>
      <c r="C40" s="51" t="s">
        <v>40</v>
      </c>
      <c r="D40">
        <v>37</v>
      </c>
      <c r="E40">
        <v>3.5</v>
      </c>
      <c r="F40">
        <v>5.5</v>
      </c>
      <c r="G40">
        <v>3.5</v>
      </c>
      <c r="H40">
        <v>5.5</v>
      </c>
      <c r="J40">
        <v>37</v>
      </c>
      <c r="K40" t="s">
        <v>90</v>
      </c>
      <c r="L40">
        <v>10</v>
      </c>
      <c r="M40" t="s">
        <v>95</v>
      </c>
      <c r="N40">
        <v>20</v>
      </c>
      <c r="O40">
        <v>2.5</v>
      </c>
      <c r="Q40">
        <v>37</v>
      </c>
      <c r="R40">
        <v>20</v>
      </c>
      <c r="S40">
        <v>15</v>
      </c>
      <c r="T40">
        <v>13</v>
      </c>
      <c r="U40">
        <v>10</v>
      </c>
    </row>
    <row r="41" spans="1:21" x14ac:dyDescent="0.25">
      <c r="A41">
        <f t="shared" si="0"/>
        <v>38</v>
      </c>
      <c r="B41" s="51" t="s">
        <v>40</v>
      </c>
      <c r="C41" s="51" t="s">
        <v>40</v>
      </c>
      <c r="D41">
        <v>38</v>
      </c>
      <c r="E41">
        <v>3.5</v>
      </c>
      <c r="F41">
        <v>5.5</v>
      </c>
      <c r="G41">
        <v>3.5</v>
      </c>
      <c r="H41">
        <v>5.5</v>
      </c>
      <c r="J41">
        <v>38</v>
      </c>
      <c r="K41" t="s">
        <v>90</v>
      </c>
      <c r="L41">
        <v>10</v>
      </c>
      <c r="M41" t="s">
        <v>95</v>
      </c>
      <c r="N41">
        <v>20</v>
      </c>
      <c r="O41">
        <v>2.5</v>
      </c>
      <c r="Q41">
        <v>38</v>
      </c>
      <c r="R41">
        <v>20</v>
      </c>
      <c r="S41">
        <v>15</v>
      </c>
      <c r="T41">
        <v>13</v>
      </c>
      <c r="U41">
        <v>10</v>
      </c>
    </row>
    <row r="42" spans="1:21" x14ac:dyDescent="0.25">
      <c r="A42">
        <f t="shared" si="0"/>
        <v>39</v>
      </c>
      <c r="B42" s="51" t="s">
        <v>40</v>
      </c>
      <c r="C42" s="51" t="s">
        <v>40</v>
      </c>
      <c r="D42">
        <v>39</v>
      </c>
      <c r="E42">
        <v>3.5</v>
      </c>
      <c r="F42">
        <v>5.5</v>
      </c>
      <c r="G42">
        <v>3.5</v>
      </c>
      <c r="H42">
        <v>5.5</v>
      </c>
      <c r="J42">
        <v>39</v>
      </c>
      <c r="K42" t="s">
        <v>90</v>
      </c>
      <c r="L42">
        <v>10</v>
      </c>
      <c r="M42" t="s">
        <v>95</v>
      </c>
      <c r="N42">
        <v>20</v>
      </c>
      <c r="O42">
        <v>2.5</v>
      </c>
      <c r="Q42">
        <v>39</v>
      </c>
      <c r="R42">
        <v>20</v>
      </c>
      <c r="S42">
        <v>15</v>
      </c>
      <c r="T42">
        <v>13</v>
      </c>
      <c r="U42">
        <v>10</v>
      </c>
    </row>
    <row r="43" spans="1:21" x14ac:dyDescent="0.25">
      <c r="A43">
        <f t="shared" si="0"/>
        <v>40</v>
      </c>
      <c r="B43" s="51" t="s">
        <v>40</v>
      </c>
      <c r="C43" s="51" t="s">
        <v>40</v>
      </c>
      <c r="D43">
        <v>40</v>
      </c>
      <c r="E43">
        <v>3.5</v>
      </c>
      <c r="F43">
        <v>5.5</v>
      </c>
      <c r="G43">
        <v>3.5</v>
      </c>
      <c r="H43">
        <v>5.5</v>
      </c>
      <c r="J43">
        <v>40</v>
      </c>
      <c r="K43" t="s">
        <v>90</v>
      </c>
      <c r="L43">
        <v>10</v>
      </c>
      <c r="M43" t="s">
        <v>95</v>
      </c>
      <c r="N43">
        <v>20</v>
      </c>
      <c r="O43">
        <v>2.5</v>
      </c>
      <c r="Q43">
        <v>40</v>
      </c>
      <c r="R43">
        <v>20</v>
      </c>
      <c r="S43">
        <v>15</v>
      </c>
      <c r="T43">
        <v>13</v>
      </c>
      <c r="U43">
        <v>10</v>
      </c>
    </row>
    <row r="44" spans="1:21" x14ac:dyDescent="0.25">
      <c r="A44">
        <f t="shared" si="0"/>
        <v>41</v>
      </c>
      <c r="B44" s="51" t="s">
        <v>40</v>
      </c>
      <c r="C44" s="51" t="s">
        <v>40</v>
      </c>
      <c r="D44">
        <v>41</v>
      </c>
      <c r="E44">
        <v>3.5</v>
      </c>
      <c r="F44">
        <v>5.5</v>
      </c>
      <c r="G44">
        <v>3.5</v>
      </c>
      <c r="H44">
        <v>5.5</v>
      </c>
      <c r="J44">
        <v>41</v>
      </c>
      <c r="K44" t="s">
        <v>90</v>
      </c>
      <c r="L44">
        <v>10</v>
      </c>
      <c r="M44" t="s">
        <v>95</v>
      </c>
      <c r="N44">
        <v>20</v>
      </c>
      <c r="O44">
        <v>2.5</v>
      </c>
      <c r="Q44">
        <v>41</v>
      </c>
      <c r="R44">
        <v>20</v>
      </c>
      <c r="S44">
        <v>15</v>
      </c>
      <c r="T44">
        <v>13</v>
      </c>
      <c r="U44">
        <v>10</v>
      </c>
    </row>
    <row r="45" spans="1:21" x14ac:dyDescent="0.25">
      <c r="A45">
        <f t="shared" si="0"/>
        <v>42</v>
      </c>
      <c r="B45" s="51" t="s">
        <v>40</v>
      </c>
      <c r="C45" s="51" t="s">
        <v>40</v>
      </c>
      <c r="D45">
        <v>42</v>
      </c>
      <c r="E45">
        <v>3.5</v>
      </c>
      <c r="F45">
        <v>5.5</v>
      </c>
      <c r="G45">
        <v>3.5</v>
      </c>
      <c r="H45">
        <v>5.5</v>
      </c>
      <c r="J45">
        <v>42</v>
      </c>
      <c r="K45" t="s">
        <v>90</v>
      </c>
      <c r="L45">
        <v>10</v>
      </c>
      <c r="M45" t="s">
        <v>95</v>
      </c>
      <c r="N45">
        <v>20</v>
      </c>
      <c r="O45">
        <v>2.5</v>
      </c>
      <c r="Q45">
        <v>42</v>
      </c>
      <c r="R45">
        <v>20</v>
      </c>
      <c r="S45">
        <v>15</v>
      </c>
      <c r="T45">
        <v>13</v>
      </c>
      <c r="U45">
        <v>10</v>
      </c>
    </row>
    <row r="46" spans="1:21" x14ac:dyDescent="0.25">
      <c r="A46">
        <f t="shared" si="0"/>
        <v>43</v>
      </c>
      <c r="B46" s="51" t="s">
        <v>40</v>
      </c>
      <c r="C46" s="51" t="s">
        <v>40</v>
      </c>
      <c r="D46">
        <v>43</v>
      </c>
      <c r="E46">
        <v>3.5</v>
      </c>
      <c r="F46">
        <v>5.5</v>
      </c>
      <c r="G46">
        <v>3.5</v>
      </c>
      <c r="H46">
        <v>5.5</v>
      </c>
      <c r="J46">
        <v>43</v>
      </c>
      <c r="K46" t="s">
        <v>90</v>
      </c>
      <c r="L46">
        <v>10</v>
      </c>
      <c r="M46" t="s">
        <v>95</v>
      </c>
      <c r="N46">
        <v>20</v>
      </c>
      <c r="O46">
        <v>2.5</v>
      </c>
      <c r="Q46">
        <v>43</v>
      </c>
      <c r="R46">
        <v>20</v>
      </c>
      <c r="S46">
        <v>15</v>
      </c>
      <c r="T46">
        <v>13</v>
      </c>
      <c r="U46">
        <v>10</v>
      </c>
    </row>
    <row r="47" spans="1:21" x14ac:dyDescent="0.25">
      <c r="A47">
        <f t="shared" si="0"/>
        <v>44</v>
      </c>
      <c r="B47" s="51" t="s">
        <v>40</v>
      </c>
      <c r="C47" s="51" t="s">
        <v>40</v>
      </c>
      <c r="D47">
        <v>44</v>
      </c>
      <c r="E47">
        <v>3.5</v>
      </c>
      <c r="F47">
        <v>5.5</v>
      </c>
      <c r="G47">
        <v>3.5</v>
      </c>
      <c r="H47">
        <v>5.5</v>
      </c>
      <c r="J47">
        <v>44</v>
      </c>
      <c r="K47" t="s">
        <v>90</v>
      </c>
      <c r="L47">
        <v>10</v>
      </c>
      <c r="M47" t="s">
        <v>95</v>
      </c>
      <c r="N47">
        <v>20</v>
      </c>
      <c r="O47">
        <v>2.5</v>
      </c>
      <c r="Q47">
        <v>44</v>
      </c>
      <c r="R47">
        <v>20</v>
      </c>
      <c r="S47">
        <v>15</v>
      </c>
      <c r="T47">
        <v>13</v>
      </c>
      <c r="U47">
        <v>10</v>
      </c>
    </row>
    <row r="48" spans="1:21" x14ac:dyDescent="0.25">
      <c r="A48">
        <f t="shared" si="0"/>
        <v>45</v>
      </c>
      <c r="B48" s="51" t="s">
        <v>40</v>
      </c>
      <c r="C48" s="51" t="s">
        <v>40</v>
      </c>
      <c r="D48">
        <v>45</v>
      </c>
      <c r="E48">
        <v>3.5</v>
      </c>
      <c r="F48">
        <v>5.5</v>
      </c>
      <c r="G48">
        <v>3.5</v>
      </c>
      <c r="H48">
        <v>5.5</v>
      </c>
      <c r="J48">
        <v>45</v>
      </c>
      <c r="K48" t="s">
        <v>90</v>
      </c>
      <c r="L48">
        <v>10</v>
      </c>
      <c r="M48" t="s">
        <v>95</v>
      </c>
      <c r="N48">
        <v>20</v>
      </c>
      <c r="O48">
        <v>2.5</v>
      </c>
      <c r="Q48">
        <v>45</v>
      </c>
      <c r="R48">
        <v>20</v>
      </c>
      <c r="S48">
        <v>15</v>
      </c>
      <c r="T48">
        <v>13</v>
      </c>
      <c r="U48">
        <v>10</v>
      </c>
    </row>
    <row r="49" spans="1:21" x14ac:dyDescent="0.25">
      <c r="A49">
        <f t="shared" si="0"/>
        <v>46</v>
      </c>
      <c r="B49" s="51" t="s">
        <v>40</v>
      </c>
      <c r="C49" s="51" t="s">
        <v>40</v>
      </c>
      <c r="D49">
        <v>46</v>
      </c>
      <c r="E49">
        <v>3.5</v>
      </c>
      <c r="F49">
        <v>5.5</v>
      </c>
      <c r="G49">
        <v>3.5</v>
      </c>
      <c r="H49">
        <v>5.5</v>
      </c>
      <c r="J49">
        <v>46</v>
      </c>
      <c r="K49" t="s">
        <v>90</v>
      </c>
      <c r="L49">
        <v>10</v>
      </c>
      <c r="M49" t="s">
        <v>95</v>
      </c>
      <c r="N49">
        <v>20</v>
      </c>
      <c r="O49">
        <v>2.5</v>
      </c>
      <c r="Q49">
        <v>46</v>
      </c>
      <c r="R49">
        <v>20</v>
      </c>
      <c r="S49">
        <v>15</v>
      </c>
      <c r="T49">
        <v>13</v>
      </c>
      <c r="U49">
        <v>10</v>
      </c>
    </row>
    <row r="50" spans="1:21" x14ac:dyDescent="0.25">
      <c r="A50">
        <f t="shared" si="0"/>
        <v>47</v>
      </c>
      <c r="B50" s="51" t="s">
        <v>40</v>
      </c>
      <c r="C50" s="51" t="s">
        <v>40</v>
      </c>
      <c r="D50">
        <v>47</v>
      </c>
      <c r="E50">
        <v>3.5</v>
      </c>
      <c r="F50">
        <v>5.5</v>
      </c>
      <c r="G50">
        <v>3.5</v>
      </c>
      <c r="H50">
        <v>5.5</v>
      </c>
      <c r="J50">
        <v>47</v>
      </c>
      <c r="K50" t="s">
        <v>90</v>
      </c>
      <c r="L50">
        <v>10</v>
      </c>
      <c r="M50" t="s">
        <v>95</v>
      </c>
      <c r="N50">
        <v>20</v>
      </c>
      <c r="O50">
        <v>2.5</v>
      </c>
      <c r="Q50">
        <v>47</v>
      </c>
      <c r="R50">
        <v>20</v>
      </c>
      <c r="S50">
        <v>15</v>
      </c>
      <c r="T50">
        <v>13</v>
      </c>
      <c r="U50">
        <v>10</v>
      </c>
    </row>
    <row r="51" spans="1:21" x14ac:dyDescent="0.25">
      <c r="A51">
        <f t="shared" si="0"/>
        <v>48</v>
      </c>
      <c r="B51" s="51" t="s">
        <v>40</v>
      </c>
      <c r="C51" s="51" t="s">
        <v>40</v>
      </c>
      <c r="D51">
        <v>48</v>
      </c>
      <c r="E51">
        <v>3.5</v>
      </c>
      <c r="F51">
        <v>5.5</v>
      </c>
      <c r="G51">
        <v>3.5</v>
      </c>
      <c r="H51">
        <v>5.5</v>
      </c>
      <c r="J51">
        <v>48</v>
      </c>
      <c r="K51" t="s">
        <v>90</v>
      </c>
      <c r="L51">
        <v>10</v>
      </c>
      <c r="M51" t="s">
        <v>95</v>
      </c>
      <c r="N51">
        <v>20</v>
      </c>
      <c r="O51">
        <v>2.5</v>
      </c>
      <c r="Q51">
        <v>48</v>
      </c>
      <c r="R51">
        <v>20</v>
      </c>
      <c r="S51">
        <v>15</v>
      </c>
      <c r="T51">
        <v>13</v>
      </c>
      <c r="U51">
        <v>10</v>
      </c>
    </row>
    <row r="52" spans="1:21" x14ac:dyDescent="0.25">
      <c r="A52">
        <f t="shared" si="0"/>
        <v>49</v>
      </c>
      <c r="B52" s="51" t="s">
        <v>40</v>
      </c>
      <c r="C52" s="51" t="s">
        <v>40</v>
      </c>
      <c r="D52">
        <v>49</v>
      </c>
      <c r="E52">
        <v>3.5</v>
      </c>
      <c r="F52">
        <v>5.5</v>
      </c>
      <c r="G52">
        <v>3.5</v>
      </c>
      <c r="H52">
        <v>5.5</v>
      </c>
      <c r="J52">
        <v>49</v>
      </c>
      <c r="K52" t="s">
        <v>90</v>
      </c>
      <c r="L52">
        <v>10</v>
      </c>
      <c r="M52" t="s">
        <v>95</v>
      </c>
      <c r="N52">
        <v>20</v>
      </c>
      <c r="O52">
        <v>2.5</v>
      </c>
      <c r="Q52">
        <v>49</v>
      </c>
      <c r="R52">
        <v>20</v>
      </c>
      <c r="S52">
        <v>15</v>
      </c>
      <c r="T52">
        <v>13</v>
      </c>
      <c r="U52">
        <v>10</v>
      </c>
    </row>
    <row r="53" spans="1:21" x14ac:dyDescent="0.25">
      <c r="A53">
        <f t="shared" si="0"/>
        <v>50</v>
      </c>
      <c r="B53" s="51" t="s">
        <v>40</v>
      </c>
      <c r="C53" s="51" t="s">
        <v>40</v>
      </c>
      <c r="D53">
        <v>50</v>
      </c>
      <c r="E53">
        <v>3.5</v>
      </c>
      <c r="F53">
        <v>5.5</v>
      </c>
      <c r="G53">
        <v>3.5</v>
      </c>
      <c r="H53">
        <v>5.5</v>
      </c>
      <c r="J53">
        <v>50</v>
      </c>
      <c r="K53" t="s">
        <v>90</v>
      </c>
      <c r="L53">
        <v>10</v>
      </c>
      <c r="M53" t="s">
        <v>95</v>
      </c>
      <c r="N53">
        <v>20</v>
      </c>
      <c r="O53">
        <v>2.5</v>
      </c>
      <c r="Q53">
        <v>50</v>
      </c>
      <c r="R53">
        <v>20</v>
      </c>
      <c r="S53">
        <v>15</v>
      </c>
      <c r="T53">
        <v>13</v>
      </c>
      <c r="U53">
        <v>10</v>
      </c>
    </row>
    <row r="54" spans="1:21" x14ac:dyDescent="0.25">
      <c r="A54">
        <f t="shared" si="0"/>
        <v>51</v>
      </c>
      <c r="B54" s="51" t="s">
        <v>40</v>
      </c>
      <c r="C54" s="51" t="s">
        <v>40</v>
      </c>
      <c r="D54">
        <v>51</v>
      </c>
      <c r="E54">
        <v>3.5</v>
      </c>
      <c r="F54">
        <v>5.5</v>
      </c>
      <c r="G54">
        <v>3.5</v>
      </c>
      <c r="H54">
        <v>5.5</v>
      </c>
      <c r="J54">
        <v>51</v>
      </c>
      <c r="K54" t="s">
        <v>90</v>
      </c>
      <c r="L54">
        <v>10</v>
      </c>
      <c r="M54" t="s">
        <v>95</v>
      </c>
      <c r="N54">
        <v>20</v>
      </c>
      <c r="O54">
        <v>2.5</v>
      </c>
      <c r="Q54">
        <v>51</v>
      </c>
      <c r="R54">
        <v>20</v>
      </c>
      <c r="S54">
        <v>15</v>
      </c>
      <c r="T54">
        <v>13</v>
      </c>
      <c r="U54">
        <v>10</v>
      </c>
    </row>
    <row r="55" spans="1:21" x14ac:dyDescent="0.25">
      <c r="A55">
        <f t="shared" si="0"/>
        <v>52</v>
      </c>
      <c r="B55" s="51" t="s">
        <v>40</v>
      </c>
      <c r="C55" s="51" t="s">
        <v>40</v>
      </c>
      <c r="D55">
        <v>52</v>
      </c>
      <c r="E55">
        <v>3.5</v>
      </c>
      <c r="F55">
        <v>5.5</v>
      </c>
      <c r="G55">
        <v>3.5</v>
      </c>
      <c r="H55">
        <v>5.5</v>
      </c>
      <c r="J55">
        <v>52</v>
      </c>
      <c r="K55" t="s">
        <v>90</v>
      </c>
      <c r="L55">
        <v>10</v>
      </c>
      <c r="M55" t="s">
        <v>95</v>
      </c>
      <c r="N55">
        <v>20</v>
      </c>
      <c r="O55">
        <v>2.5</v>
      </c>
      <c r="Q55">
        <v>52</v>
      </c>
      <c r="R55">
        <v>20</v>
      </c>
      <c r="S55">
        <v>15</v>
      </c>
      <c r="T55">
        <v>13</v>
      </c>
      <c r="U55">
        <v>10</v>
      </c>
    </row>
    <row r="56" spans="1:21" x14ac:dyDescent="0.25">
      <c r="A56">
        <f t="shared" si="0"/>
        <v>53</v>
      </c>
      <c r="B56" s="51" t="s">
        <v>40</v>
      </c>
      <c r="C56" s="51" t="s">
        <v>40</v>
      </c>
      <c r="D56">
        <v>53</v>
      </c>
      <c r="E56">
        <v>3.5</v>
      </c>
      <c r="F56">
        <v>5.5</v>
      </c>
      <c r="G56">
        <v>3.5</v>
      </c>
      <c r="H56">
        <v>5.5</v>
      </c>
      <c r="J56">
        <v>53</v>
      </c>
      <c r="K56" t="s">
        <v>90</v>
      </c>
      <c r="L56">
        <v>10</v>
      </c>
      <c r="M56" t="s">
        <v>95</v>
      </c>
      <c r="N56">
        <v>20</v>
      </c>
      <c r="O56">
        <v>2.5</v>
      </c>
      <c r="Q56">
        <v>53</v>
      </c>
      <c r="R56">
        <v>20</v>
      </c>
      <c r="S56">
        <v>15</v>
      </c>
      <c r="T56">
        <v>13</v>
      </c>
      <c r="U56">
        <v>10</v>
      </c>
    </row>
    <row r="57" spans="1:21" x14ac:dyDescent="0.25">
      <c r="A57">
        <f t="shared" si="0"/>
        <v>54</v>
      </c>
      <c r="B57" s="51" t="s">
        <v>40</v>
      </c>
      <c r="C57" s="51" t="s">
        <v>40</v>
      </c>
      <c r="D57">
        <v>54</v>
      </c>
      <c r="E57">
        <v>3.5</v>
      </c>
      <c r="F57">
        <v>5.5</v>
      </c>
      <c r="G57">
        <v>3.5</v>
      </c>
      <c r="H57">
        <v>5.5</v>
      </c>
      <c r="J57">
        <v>54</v>
      </c>
      <c r="K57" t="s">
        <v>90</v>
      </c>
      <c r="L57">
        <v>10</v>
      </c>
      <c r="M57" t="s">
        <v>95</v>
      </c>
      <c r="N57">
        <v>20</v>
      </c>
      <c r="O57">
        <v>2.5</v>
      </c>
      <c r="Q57">
        <v>54</v>
      </c>
      <c r="R57">
        <v>20</v>
      </c>
      <c r="S57">
        <v>15</v>
      </c>
      <c r="T57">
        <v>13</v>
      </c>
      <c r="U57">
        <v>10</v>
      </c>
    </row>
    <row r="58" spans="1:21" x14ac:dyDescent="0.25">
      <c r="A58">
        <f t="shared" si="0"/>
        <v>55</v>
      </c>
      <c r="B58" s="51" t="s">
        <v>40</v>
      </c>
      <c r="C58" s="51" t="s">
        <v>40</v>
      </c>
      <c r="D58">
        <v>55</v>
      </c>
      <c r="E58">
        <v>3.5</v>
      </c>
      <c r="F58">
        <v>5.5</v>
      </c>
      <c r="G58">
        <v>3.5</v>
      </c>
      <c r="H58">
        <v>5.5</v>
      </c>
      <c r="J58">
        <v>55</v>
      </c>
      <c r="K58" t="s">
        <v>90</v>
      </c>
      <c r="L58">
        <v>10</v>
      </c>
      <c r="M58" t="s">
        <v>95</v>
      </c>
      <c r="N58">
        <v>20</v>
      </c>
      <c r="O58">
        <v>2.5</v>
      </c>
      <c r="Q58">
        <v>55</v>
      </c>
      <c r="R58">
        <v>20</v>
      </c>
      <c r="S58">
        <v>15</v>
      </c>
      <c r="T58">
        <v>13</v>
      </c>
      <c r="U58">
        <v>10</v>
      </c>
    </row>
    <row r="59" spans="1:21" x14ac:dyDescent="0.25">
      <c r="A59">
        <f t="shared" si="0"/>
        <v>56</v>
      </c>
      <c r="B59" s="51" t="s">
        <v>40</v>
      </c>
      <c r="C59" s="51" t="s">
        <v>40</v>
      </c>
      <c r="D59">
        <v>56</v>
      </c>
      <c r="E59">
        <v>3.5</v>
      </c>
      <c r="F59">
        <v>5.5</v>
      </c>
      <c r="G59">
        <v>3.5</v>
      </c>
      <c r="H59">
        <v>5.5</v>
      </c>
      <c r="J59">
        <v>56</v>
      </c>
      <c r="K59" t="s">
        <v>90</v>
      </c>
      <c r="L59">
        <v>10</v>
      </c>
      <c r="M59" t="s">
        <v>95</v>
      </c>
      <c r="N59">
        <v>20</v>
      </c>
      <c r="O59">
        <v>2.5</v>
      </c>
      <c r="Q59">
        <v>56</v>
      </c>
      <c r="R59">
        <v>20</v>
      </c>
      <c r="S59">
        <v>15</v>
      </c>
      <c r="T59">
        <v>13</v>
      </c>
      <c r="U59">
        <v>10</v>
      </c>
    </row>
    <row r="60" spans="1:21" x14ac:dyDescent="0.25">
      <c r="A60">
        <f t="shared" si="0"/>
        <v>57</v>
      </c>
      <c r="B60" s="51" t="s">
        <v>40</v>
      </c>
      <c r="C60" s="51" t="s">
        <v>40</v>
      </c>
      <c r="D60">
        <v>57</v>
      </c>
      <c r="E60">
        <v>3.5</v>
      </c>
      <c r="F60">
        <v>5.5</v>
      </c>
      <c r="G60">
        <v>3.5</v>
      </c>
      <c r="H60">
        <v>5.5</v>
      </c>
      <c r="J60">
        <v>57</v>
      </c>
      <c r="K60" t="s">
        <v>90</v>
      </c>
      <c r="L60">
        <v>10</v>
      </c>
      <c r="M60" t="s">
        <v>95</v>
      </c>
      <c r="N60">
        <v>20</v>
      </c>
      <c r="O60">
        <v>2.5</v>
      </c>
      <c r="Q60">
        <v>57</v>
      </c>
      <c r="R60">
        <v>20</v>
      </c>
      <c r="S60">
        <v>15</v>
      </c>
      <c r="T60">
        <v>13</v>
      </c>
      <c r="U60">
        <v>10</v>
      </c>
    </row>
    <row r="61" spans="1:21" x14ac:dyDescent="0.25">
      <c r="A61">
        <f t="shared" si="0"/>
        <v>58</v>
      </c>
      <c r="B61" s="51" t="s">
        <v>40</v>
      </c>
      <c r="C61" s="51" t="s">
        <v>40</v>
      </c>
      <c r="D61">
        <v>58</v>
      </c>
      <c r="E61">
        <v>3.5</v>
      </c>
      <c r="F61">
        <v>5.5</v>
      </c>
      <c r="G61">
        <v>3.5</v>
      </c>
      <c r="H61">
        <v>5.5</v>
      </c>
      <c r="J61">
        <v>58</v>
      </c>
      <c r="K61" t="s">
        <v>90</v>
      </c>
      <c r="L61">
        <v>10</v>
      </c>
      <c r="M61" t="s">
        <v>95</v>
      </c>
      <c r="N61">
        <v>20</v>
      </c>
      <c r="O61">
        <v>2.5</v>
      </c>
      <c r="Q61">
        <v>58</v>
      </c>
      <c r="R61">
        <v>20</v>
      </c>
      <c r="S61">
        <v>15</v>
      </c>
      <c r="T61">
        <v>13</v>
      </c>
      <c r="U61">
        <v>10</v>
      </c>
    </row>
    <row r="62" spans="1:21" x14ac:dyDescent="0.25">
      <c r="A62">
        <f t="shared" si="0"/>
        <v>59</v>
      </c>
      <c r="B62" s="51" t="s">
        <v>40</v>
      </c>
      <c r="C62" s="51" t="s">
        <v>40</v>
      </c>
      <c r="D62">
        <v>59</v>
      </c>
      <c r="E62">
        <v>3.5</v>
      </c>
      <c r="F62">
        <v>5.5</v>
      </c>
      <c r="G62">
        <v>3.5</v>
      </c>
      <c r="H62">
        <v>5.5</v>
      </c>
      <c r="J62">
        <v>59</v>
      </c>
      <c r="K62" t="s">
        <v>90</v>
      </c>
      <c r="L62">
        <v>10</v>
      </c>
      <c r="M62" t="s">
        <v>95</v>
      </c>
      <c r="N62">
        <v>20</v>
      </c>
      <c r="O62">
        <v>2.5</v>
      </c>
      <c r="Q62">
        <v>59</v>
      </c>
      <c r="R62">
        <v>20</v>
      </c>
      <c r="S62">
        <v>15</v>
      </c>
      <c r="T62">
        <v>13</v>
      </c>
      <c r="U62">
        <v>10</v>
      </c>
    </row>
    <row r="63" spans="1:21" x14ac:dyDescent="0.25">
      <c r="A63">
        <f t="shared" si="0"/>
        <v>60</v>
      </c>
      <c r="B63" s="51" t="s">
        <v>40</v>
      </c>
      <c r="C63" s="51" t="s">
        <v>40</v>
      </c>
      <c r="D63">
        <v>60</v>
      </c>
      <c r="E63">
        <v>3.5</v>
      </c>
      <c r="F63">
        <v>5.5</v>
      </c>
      <c r="G63">
        <v>3.5</v>
      </c>
      <c r="H63">
        <v>5.5</v>
      </c>
      <c r="J63">
        <v>60</v>
      </c>
      <c r="K63" t="s">
        <v>90</v>
      </c>
      <c r="L63">
        <v>10</v>
      </c>
      <c r="M63" t="s">
        <v>95</v>
      </c>
      <c r="N63">
        <v>20</v>
      </c>
      <c r="O63">
        <v>2.5</v>
      </c>
      <c r="Q63">
        <v>60</v>
      </c>
      <c r="R63">
        <v>20</v>
      </c>
      <c r="S63">
        <v>15</v>
      </c>
      <c r="T63">
        <v>13</v>
      </c>
      <c r="U63">
        <v>10</v>
      </c>
    </row>
    <row r="64" spans="1:21" x14ac:dyDescent="0.25">
      <c r="A64">
        <f t="shared" si="0"/>
        <v>61</v>
      </c>
      <c r="B64" s="51" t="s">
        <v>40</v>
      </c>
      <c r="C64" s="51" t="s">
        <v>40</v>
      </c>
      <c r="D64">
        <v>61</v>
      </c>
      <c r="E64">
        <v>3.5</v>
      </c>
      <c r="F64">
        <v>5.5</v>
      </c>
      <c r="G64">
        <v>3.5</v>
      </c>
      <c r="H64">
        <v>5.5</v>
      </c>
      <c r="J64">
        <v>61</v>
      </c>
      <c r="K64" t="s">
        <v>90</v>
      </c>
      <c r="L64">
        <v>10</v>
      </c>
      <c r="M64" t="s">
        <v>95</v>
      </c>
      <c r="N64">
        <v>20</v>
      </c>
      <c r="O64">
        <v>2.5</v>
      </c>
      <c r="Q64">
        <v>61</v>
      </c>
      <c r="R64">
        <v>20</v>
      </c>
      <c r="S64">
        <v>15</v>
      </c>
      <c r="T64">
        <v>13</v>
      </c>
      <c r="U64">
        <v>10</v>
      </c>
    </row>
    <row r="65" spans="1:21" x14ac:dyDescent="0.25">
      <c r="A65">
        <f t="shared" si="0"/>
        <v>62</v>
      </c>
      <c r="B65" s="51" t="s">
        <v>40</v>
      </c>
      <c r="C65" s="51" t="s">
        <v>40</v>
      </c>
      <c r="D65">
        <v>62</v>
      </c>
      <c r="E65">
        <v>3.5</v>
      </c>
      <c r="F65">
        <v>5.5</v>
      </c>
      <c r="G65">
        <v>3.5</v>
      </c>
      <c r="H65">
        <v>5.5</v>
      </c>
      <c r="J65">
        <v>62</v>
      </c>
      <c r="K65" t="s">
        <v>90</v>
      </c>
      <c r="L65">
        <v>10</v>
      </c>
      <c r="M65" t="s">
        <v>95</v>
      </c>
      <c r="N65">
        <v>20</v>
      </c>
      <c r="O65">
        <v>2.5</v>
      </c>
      <c r="Q65">
        <v>62</v>
      </c>
      <c r="R65">
        <v>20</v>
      </c>
      <c r="S65">
        <v>15</v>
      </c>
      <c r="T65">
        <v>13</v>
      </c>
      <c r="U65">
        <v>10</v>
      </c>
    </row>
    <row r="66" spans="1:21" x14ac:dyDescent="0.25">
      <c r="A66">
        <f t="shared" si="0"/>
        <v>63</v>
      </c>
      <c r="B66" s="51" t="s">
        <v>40</v>
      </c>
      <c r="C66" s="51" t="s">
        <v>40</v>
      </c>
      <c r="D66">
        <v>63</v>
      </c>
      <c r="E66">
        <v>3.5</v>
      </c>
      <c r="F66">
        <v>5.5</v>
      </c>
      <c r="G66">
        <v>3.5</v>
      </c>
      <c r="H66">
        <v>5.5</v>
      </c>
      <c r="J66">
        <v>63</v>
      </c>
      <c r="K66" t="s">
        <v>90</v>
      </c>
      <c r="L66">
        <v>10</v>
      </c>
      <c r="M66" t="s">
        <v>95</v>
      </c>
      <c r="N66">
        <v>20</v>
      </c>
      <c r="O66">
        <v>2.5</v>
      </c>
      <c r="Q66">
        <v>63</v>
      </c>
      <c r="R66">
        <v>20</v>
      </c>
      <c r="S66">
        <v>15</v>
      </c>
      <c r="T66">
        <v>13</v>
      </c>
      <c r="U66">
        <v>10</v>
      </c>
    </row>
    <row r="67" spans="1:21" x14ac:dyDescent="0.25">
      <c r="A67">
        <f t="shared" si="0"/>
        <v>64</v>
      </c>
      <c r="B67" s="51" t="s">
        <v>40</v>
      </c>
      <c r="C67" s="51" t="s">
        <v>40</v>
      </c>
      <c r="D67">
        <v>64</v>
      </c>
      <c r="E67">
        <v>3.5</v>
      </c>
      <c r="F67">
        <v>5.5</v>
      </c>
      <c r="G67">
        <v>3.5</v>
      </c>
      <c r="H67">
        <v>5.5</v>
      </c>
      <c r="J67">
        <v>64</v>
      </c>
      <c r="K67" t="s">
        <v>90</v>
      </c>
      <c r="L67">
        <v>10</v>
      </c>
      <c r="M67" t="s">
        <v>95</v>
      </c>
      <c r="N67">
        <v>20</v>
      </c>
      <c r="O67">
        <v>2.5</v>
      </c>
      <c r="Q67">
        <v>64</v>
      </c>
      <c r="R67">
        <v>20</v>
      </c>
      <c r="S67">
        <v>15</v>
      </c>
      <c r="T67">
        <v>13</v>
      </c>
      <c r="U67">
        <v>10</v>
      </c>
    </row>
    <row r="68" spans="1:21" x14ac:dyDescent="0.25">
      <c r="A68">
        <f t="shared" si="0"/>
        <v>65</v>
      </c>
      <c r="B68" s="51" t="s">
        <v>40</v>
      </c>
      <c r="C68" s="51" t="s">
        <v>40</v>
      </c>
      <c r="D68">
        <v>65</v>
      </c>
      <c r="E68">
        <v>3.5</v>
      </c>
      <c r="F68">
        <v>5.5</v>
      </c>
      <c r="G68">
        <v>3.5</v>
      </c>
      <c r="H68">
        <v>5.5</v>
      </c>
      <c r="J68">
        <v>65</v>
      </c>
      <c r="K68" t="s">
        <v>90</v>
      </c>
      <c r="L68">
        <v>10</v>
      </c>
      <c r="M68" t="s">
        <v>95</v>
      </c>
      <c r="N68">
        <v>20</v>
      </c>
      <c r="O68">
        <v>2.5</v>
      </c>
      <c r="Q68">
        <v>65</v>
      </c>
      <c r="R68">
        <v>20</v>
      </c>
      <c r="S68">
        <v>15</v>
      </c>
      <c r="T68">
        <v>13</v>
      </c>
      <c r="U68">
        <v>10</v>
      </c>
    </row>
    <row r="69" spans="1:21" x14ac:dyDescent="0.25">
      <c r="A69">
        <f t="shared" si="0"/>
        <v>66</v>
      </c>
      <c r="B69" s="51" t="s">
        <v>40</v>
      </c>
      <c r="C69" s="51" t="s">
        <v>40</v>
      </c>
      <c r="D69">
        <v>66</v>
      </c>
      <c r="E69">
        <v>3.5</v>
      </c>
      <c r="F69">
        <v>5.5</v>
      </c>
      <c r="G69">
        <v>3.5</v>
      </c>
      <c r="H69">
        <v>5.5</v>
      </c>
      <c r="J69">
        <v>66</v>
      </c>
      <c r="K69" t="s">
        <v>90</v>
      </c>
      <c r="L69">
        <v>10</v>
      </c>
      <c r="M69" t="s">
        <v>95</v>
      </c>
      <c r="N69">
        <v>20</v>
      </c>
      <c r="O69">
        <v>2.5</v>
      </c>
      <c r="Q69">
        <v>66</v>
      </c>
      <c r="R69">
        <v>20</v>
      </c>
      <c r="S69">
        <v>15</v>
      </c>
      <c r="T69">
        <v>13</v>
      </c>
      <c r="U69">
        <v>10</v>
      </c>
    </row>
    <row r="70" spans="1:21" x14ac:dyDescent="0.25">
      <c r="A70">
        <f t="shared" si="0"/>
        <v>67</v>
      </c>
      <c r="B70" s="51" t="s">
        <v>40</v>
      </c>
      <c r="C70" s="51" t="s">
        <v>40</v>
      </c>
      <c r="D70">
        <v>67</v>
      </c>
      <c r="E70">
        <v>3.5</v>
      </c>
      <c r="F70">
        <v>5.5</v>
      </c>
      <c r="G70">
        <v>3.5</v>
      </c>
      <c r="H70">
        <v>5.5</v>
      </c>
      <c r="J70">
        <v>67</v>
      </c>
      <c r="K70" t="s">
        <v>90</v>
      </c>
      <c r="L70">
        <v>10</v>
      </c>
      <c r="M70" t="s">
        <v>95</v>
      </c>
      <c r="N70">
        <v>20</v>
      </c>
      <c r="O70">
        <v>2.5</v>
      </c>
      <c r="Q70">
        <v>67</v>
      </c>
      <c r="R70">
        <v>20</v>
      </c>
      <c r="S70">
        <v>15</v>
      </c>
      <c r="T70">
        <v>13</v>
      </c>
      <c r="U70">
        <v>10</v>
      </c>
    </row>
    <row r="71" spans="1:21" x14ac:dyDescent="0.25">
      <c r="A71">
        <f t="shared" si="0"/>
        <v>68</v>
      </c>
      <c r="B71" s="51" t="s">
        <v>40</v>
      </c>
      <c r="C71" s="51" t="s">
        <v>40</v>
      </c>
      <c r="D71">
        <v>68</v>
      </c>
      <c r="E71">
        <v>3.5</v>
      </c>
      <c r="F71">
        <v>5.5</v>
      </c>
      <c r="G71">
        <v>3.5</v>
      </c>
      <c r="H71">
        <v>5.5</v>
      </c>
      <c r="J71">
        <v>68</v>
      </c>
      <c r="K71" t="s">
        <v>90</v>
      </c>
      <c r="L71">
        <v>10</v>
      </c>
      <c r="M71" t="s">
        <v>95</v>
      </c>
      <c r="N71">
        <v>20</v>
      </c>
      <c r="O71">
        <v>2.5</v>
      </c>
      <c r="Q71">
        <v>68</v>
      </c>
      <c r="R71">
        <v>20</v>
      </c>
      <c r="S71">
        <v>15</v>
      </c>
      <c r="T71">
        <v>13</v>
      </c>
      <c r="U71">
        <v>10</v>
      </c>
    </row>
    <row r="72" spans="1:21" x14ac:dyDescent="0.25">
      <c r="A72">
        <f t="shared" ref="A72:A73" si="1">A71+1</f>
        <v>69</v>
      </c>
      <c r="B72" s="51" t="s">
        <v>40</v>
      </c>
      <c r="C72" s="51" t="s">
        <v>40</v>
      </c>
      <c r="D72">
        <v>69</v>
      </c>
      <c r="E72">
        <v>3.5</v>
      </c>
      <c r="F72">
        <v>5.5</v>
      </c>
      <c r="G72">
        <v>3.5</v>
      </c>
      <c r="H72">
        <v>5.5</v>
      </c>
      <c r="J72">
        <v>69</v>
      </c>
      <c r="K72" t="s">
        <v>90</v>
      </c>
      <c r="L72">
        <v>10</v>
      </c>
      <c r="M72" t="s">
        <v>95</v>
      </c>
      <c r="N72">
        <v>20</v>
      </c>
      <c r="O72">
        <v>2.5</v>
      </c>
      <c r="Q72">
        <v>69</v>
      </c>
      <c r="R72">
        <v>20</v>
      </c>
      <c r="S72">
        <v>15</v>
      </c>
      <c r="T72">
        <v>13</v>
      </c>
      <c r="U72">
        <v>10</v>
      </c>
    </row>
    <row r="73" spans="1:21" x14ac:dyDescent="0.25">
      <c r="A73">
        <f t="shared" si="1"/>
        <v>70</v>
      </c>
      <c r="B73" s="51" t="s">
        <v>40</v>
      </c>
      <c r="C73" s="51" t="s">
        <v>40</v>
      </c>
      <c r="D73">
        <v>70</v>
      </c>
      <c r="E73">
        <v>3.5</v>
      </c>
      <c r="F73">
        <v>5.5</v>
      </c>
      <c r="G73">
        <v>3.5</v>
      </c>
      <c r="H73">
        <v>5.5</v>
      </c>
      <c r="J73">
        <v>70</v>
      </c>
      <c r="K73" t="s">
        <v>90</v>
      </c>
      <c r="L73">
        <v>10</v>
      </c>
      <c r="M73" t="s">
        <v>95</v>
      </c>
      <c r="N73">
        <v>20</v>
      </c>
      <c r="O73">
        <v>2.5</v>
      </c>
      <c r="Q73">
        <v>70</v>
      </c>
      <c r="R73">
        <v>20</v>
      </c>
      <c r="S73">
        <v>15</v>
      </c>
      <c r="T73">
        <v>13</v>
      </c>
      <c r="U73">
        <v>10</v>
      </c>
    </row>
  </sheetData>
  <mergeCells count="4">
    <mergeCell ref="E1:F1"/>
    <mergeCell ref="G1:H1"/>
    <mergeCell ref="R1:S1"/>
    <mergeCell ref="T1:U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workbookViewId="0">
      <selection activeCell="C19" sqref="C19:D46"/>
    </sheetView>
  </sheetViews>
  <sheetFormatPr defaultRowHeight="15" x14ac:dyDescent="0.25"/>
  <sheetData>
    <row r="1" spans="2:6" x14ac:dyDescent="0.25">
      <c r="E1" t="s">
        <v>116</v>
      </c>
      <c r="F1" t="s">
        <v>117</v>
      </c>
    </row>
    <row r="2" spans="2:6" x14ac:dyDescent="0.25">
      <c r="B2" t="s">
        <v>114</v>
      </c>
      <c r="E2">
        <f>'Data Entry'!F16</f>
        <v>0</v>
      </c>
      <c r="F2" s="115">
        <f>3.1416*E2</f>
        <v>0</v>
      </c>
    </row>
    <row r="3" spans="2:6" x14ac:dyDescent="0.25">
      <c r="B3" t="s">
        <v>115</v>
      </c>
      <c r="E3">
        <f>'Data Entry'!F20</f>
        <v>0</v>
      </c>
      <c r="F3" s="115">
        <f>3.1416*E3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 Entry</vt:lpstr>
      <vt:lpstr>Equipment</vt:lpstr>
      <vt:lpstr>Ventilation</vt:lpstr>
      <vt:lpstr>Metric</vt:lpstr>
      <vt:lpstr>Tables</vt:lpstr>
      <vt:lpstr>Circumference</vt:lpstr>
      <vt:lpstr>MetricEquip</vt:lpstr>
      <vt:lpstr>Metric!Print_Area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French, Nick</cp:lastModifiedBy>
  <cp:lastPrinted>2017-05-12T08:41:03Z</cp:lastPrinted>
  <dcterms:created xsi:type="dcterms:W3CDTF">2015-07-17T16:38:52Z</dcterms:created>
  <dcterms:modified xsi:type="dcterms:W3CDTF">2017-10-09T10:37:51Z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139117</vt:lpwstr>
  </property>
  <property fmtid="{D5CDD505-2E9C-101B-9397-08002B2CF9AE}" name="NXPowerLiteSettings" pid="3">
    <vt:lpwstr>F7000400038000</vt:lpwstr>
  </property>
  <property fmtid="{D5CDD505-2E9C-101B-9397-08002B2CF9AE}" name="NXPowerLiteVersion" pid="4">
    <vt:lpwstr>D6.2.0</vt:lpwstr>
  </property>
</Properties>
</file>